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0" yWindow="0" windowWidth="19200" windowHeight="11610" tabRatio="549" activeTab="9"/>
  </bookViews>
  <sheets>
    <sheet name="U12組合せ" sheetId="64" r:id="rId1"/>
    <sheet name="U12対戦スケジュール" sheetId="65" r:id="rId2"/>
    <sheet name="●" sheetId="56" r:id="rId3"/>
    <sheet name="Ａブロック対戦表" sheetId="58" r:id="rId4"/>
    <sheet name="Ｂブロック対戦表" sheetId="59" r:id="rId5"/>
    <sheet name="Ｃブロック対戦表" sheetId="60" r:id="rId6"/>
    <sheet name="Ｄブロック対戦表" sheetId="57" r:id="rId7"/>
    <sheet name="■" sheetId="47" r:id="rId8"/>
    <sheet name="Ａ～Dブロック星取表" sheetId="63" r:id="rId9"/>
    <sheet name="U１2順位 " sheetId="51" r:id="rId10"/>
  </sheets>
  <definedNames>
    <definedName name="_xlnm.Print_Area" localSheetId="8">'Ａ～Dブロック星取表'!$A$1:$AZ$85</definedName>
    <definedName name="_xlnm.Print_Area" localSheetId="3">Ａブロック対戦表!$A$1:$CH$155</definedName>
    <definedName name="_xlnm.Print_Area" localSheetId="4">Ｂブロック対戦表!$A$1:$AQ$155</definedName>
    <definedName name="_xlnm.Print_Area" localSheetId="5">Ｃブロック対戦表!$A$1:$CH$120</definedName>
    <definedName name="_xlnm.Print_Area" localSheetId="6">Ｄブロック対戦表!$A$1:$CH$120</definedName>
    <definedName name="_xlnm.Print_Area" localSheetId="9">'U１2順位 '!$A$1:$L$42</definedName>
    <definedName name="_xlnm.Print_Area" localSheetId="0">U12組合せ!$B$1:$L$50</definedName>
    <definedName name="_xlnm.Print_Area" localSheetId="1">U12対戦スケジュール!$A$1:$G$102</definedName>
  </definedNames>
  <calcPr calcId="125725"/>
</workbook>
</file>

<file path=xl/calcChain.xml><?xml version="1.0" encoding="utf-8"?>
<calcChain xmlns="http://schemas.openxmlformats.org/spreadsheetml/2006/main">
  <c r="AG80" i="63"/>
  <c r="AW68"/>
  <c r="AW48"/>
  <c r="AW26"/>
  <c r="AW4"/>
  <c r="AN22"/>
  <c r="AL22"/>
  <c r="AJ22"/>
  <c r="AH22"/>
  <c r="AF22"/>
  <c r="AD22"/>
  <c r="AB22"/>
  <c r="Z22"/>
  <c r="X22"/>
  <c r="V22"/>
  <c r="T22"/>
  <c r="R22"/>
  <c r="P22"/>
  <c r="N22"/>
  <c r="L22"/>
  <c r="J22"/>
  <c r="H22"/>
  <c r="F22"/>
  <c r="AH20"/>
  <c r="AJ20"/>
  <c r="AI114" i="57"/>
  <c r="AI139" i="59"/>
  <c r="AI116" i="58"/>
  <c r="AI139"/>
  <c r="BZ104" i="57"/>
  <c r="AI141" i="59"/>
  <c r="AI118" i="58"/>
  <c r="BZ106" i="57"/>
  <c r="AI143" i="59"/>
  <c r="AI137" i="58"/>
  <c r="BZ108" i="57"/>
  <c r="AI145" i="59"/>
  <c r="BZ106" i="58"/>
  <c r="AI114"/>
  <c r="AI114" i="59"/>
  <c r="AI110" i="58"/>
  <c r="AI116" i="59"/>
  <c r="AI112" i="57"/>
  <c r="BZ110"/>
  <c r="AI147" i="59"/>
  <c r="AI141" i="58"/>
  <c r="AI137" i="59"/>
  <c r="BZ112" i="57"/>
  <c r="AI104" i="60"/>
  <c r="AI143" i="58"/>
  <c r="BZ114" i="57"/>
  <c r="AI106" i="60"/>
  <c r="AI145" i="58"/>
  <c r="BZ108"/>
  <c r="AI108" i="60"/>
  <c r="AI106" i="58"/>
  <c r="AI110" i="60"/>
  <c r="AI149" i="58"/>
  <c r="BZ112"/>
  <c r="BZ110"/>
  <c r="AI112" i="60"/>
  <c r="AI106" i="59"/>
  <c r="BZ114" i="58"/>
  <c r="AI114" i="60"/>
  <c r="AI108" i="59"/>
  <c r="BZ116" i="58"/>
  <c r="AI104" i="57"/>
  <c r="AI147" i="58"/>
  <c r="AI106" i="57"/>
  <c r="AI112" i="59"/>
  <c r="AI108" i="58"/>
  <c r="AI108" i="57"/>
  <c r="AI110"/>
  <c r="AI112" i="58"/>
  <c r="AI110" i="59"/>
  <c r="AG20" i="63" l="1"/>
  <c r="U22"/>
  <c r="Q22"/>
  <c r="Y22"/>
  <c r="AC22"/>
  <c r="I22"/>
  <c r="AG22"/>
  <c r="M22"/>
  <c r="AK22"/>
  <c r="E22"/>
  <c r="AT22" s="1"/>
  <c r="AW22"/>
  <c r="BK93" i="57" l="1"/>
  <c r="AX93"/>
  <c r="BM114"/>
  <c r="BH114"/>
  <c r="BM112"/>
  <c r="BH112"/>
  <c r="BM110"/>
  <c r="BH110"/>
  <c r="BM108"/>
  <c r="BH108"/>
  <c r="BM106"/>
  <c r="BH106"/>
  <c r="BM104"/>
  <c r="BH104"/>
  <c r="BX100"/>
  <c r="BJ100"/>
  <c r="AV100"/>
  <c r="BX99"/>
  <c r="BA112" s="1"/>
  <c r="BJ99"/>
  <c r="AV99"/>
  <c r="BX98"/>
  <c r="BJ98"/>
  <c r="AV98"/>
  <c r="BO108" s="1"/>
  <c r="BX97"/>
  <c r="BJ97"/>
  <c r="AV97"/>
  <c r="BX96"/>
  <c r="BJ96"/>
  <c r="AV96"/>
  <c r="BX95"/>
  <c r="BJ95"/>
  <c r="AV95"/>
  <c r="BA104" l="1"/>
  <c r="BO110"/>
  <c r="BA106"/>
  <c r="BO114"/>
  <c r="BA110"/>
  <c r="BO104"/>
  <c r="BA114"/>
  <c r="BO106"/>
  <c r="BO112"/>
  <c r="BA108"/>
  <c r="T93" i="60" l="1"/>
  <c r="G93"/>
  <c r="AG100"/>
  <c r="S100"/>
  <c r="E100"/>
  <c r="AG99"/>
  <c r="S99"/>
  <c r="E99"/>
  <c r="AG98"/>
  <c r="S98"/>
  <c r="E98"/>
  <c r="AG97"/>
  <c r="S97"/>
  <c r="E97"/>
  <c r="AG96"/>
  <c r="S96"/>
  <c r="E96"/>
  <c r="AG95"/>
  <c r="S95"/>
  <c r="E95"/>
  <c r="BZ84"/>
  <c r="J114" l="1"/>
  <c r="X106"/>
  <c r="J108"/>
  <c r="X112"/>
  <c r="X104"/>
  <c r="J112"/>
  <c r="J104"/>
  <c r="X108"/>
  <c r="X110"/>
  <c r="J106"/>
  <c r="X114"/>
  <c r="J110"/>
  <c r="BM84"/>
  <c r="BH84"/>
  <c r="BM82"/>
  <c r="BH82"/>
  <c r="BM80"/>
  <c r="BH80"/>
  <c r="BM78"/>
  <c r="BH78"/>
  <c r="BM76"/>
  <c r="BH76"/>
  <c r="BM74"/>
  <c r="BH74"/>
  <c r="BX70"/>
  <c r="BJ70"/>
  <c r="AV70"/>
  <c r="BX69"/>
  <c r="BJ69"/>
  <c r="AV69"/>
  <c r="BX68"/>
  <c r="BJ68"/>
  <c r="AV68"/>
  <c r="BX67"/>
  <c r="BJ67"/>
  <c r="BA82" s="1"/>
  <c r="AV67"/>
  <c r="BX66"/>
  <c r="BJ66"/>
  <c r="AV66"/>
  <c r="BO78" s="1"/>
  <c r="BX65"/>
  <c r="BJ65"/>
  <c r="AV65"/>
  <c r="BK63"/>
  <c r="AX63"/>
  <c r="T63"/>
  <c r="G63"/>
  <c r="BZ80"/>
  <c r="BZ82"/>
  <c r="AI78"/>
  <c r="AI80"/>
  <c r="BZ78"/>
  <c r="AI82"/>
  <c r="AI84"/>
  <c r="BZ74"/>
  <c r="BZ76"/>
  <c r="AI76"/>
  <c r="BO74" l="1"/>
  <c r="BO84"/>
  <c r="BA80"/>
  <c r="BO80"/>
  <c r="BA76"/>
  <c r="BA84"/>
  <c r="BO76"/>
  <c r="BO82"/>
  <c r="BA78"/>
  <c r="BA74"/>
  <c r="AG70"/>
  <c r="S70"/>
  <c r="E70"/>
  <c r="AG69"/>
  <c r="S69"/>
  <c r="E69"/>
  <c r="AG68"/>
  <c r="S68"/>
  <c r="E68"/>
  <c r="AG67"/>
  <c r="S67"/>
  <c r="E67"/>
  <c r="AG66"/>
  <c r="S66"/>
  <c r="J88" s="1"/>
  <c r="E66"/>
  <c r="AG65"/>
  <c r="S65"/>
  <c r="E65"/>
  <c r="BZ54"/>
  <c r="AI74"/>
  <c r="X74" l="1"/>
  <c r="J82"/>
  <c r="X82"/>
  <c r="J78"/>
  <c r="X84"/>
  <c r="J80"/>
  <c r="J76"/>
  <c r="X80"/>
  <c r="X78"/>
  <c r="J74"/>
  <c r="X76"/>
  <c r="J84"/>
  <c r="BM54"/>
  <c r="BH54"/>
  <c r="BM52"/>
  <c r="BH52"/>
  <c r="BM50"/>
  <c r="BH50"/>
  <c r="BM48"/>
  <c r="BH48"/>
  <c r="BM46"/>
  <c r="BH46"/>
  <c r="BM44"/>
  <c r="BH44"/>
  <c r="BX40"/>
  <c r="BJ40"/>
  <c r="AV40"/>
  <c r="BX39"/>
  <c r="BJ39"/>
  <c r="AV39"/>
  <c r="BX38"/>
  <c r="BJ38"/>
  <c r="AV38"/>
  <c r="BX37"/>
  <c r="BJ37"/>
  <c r="BO48" s="1"/>
  <c r="AV37"/>
  <c r="BX36"/>
  <c r="BJ36"/>
  <c r="AV36"/>
  <c r="BX35"/>
  <c r="BJ35"/>
  <c r="BA52" s="1"/>
  <c r="AV35"/>
  <c r="BK33"/>
  <c r="AX33"/>
  <c r="BZ50"/>
  <c r="AI54"/>
  <c r="BZ52"/>
  <c r="BZ46"/>
  <c r="AI52"/>
  <c r="AI50"/>
  <c r="BZ48"/>
  <c r="AI48"/>
  <c r="BZ44"/>
  <c r="AI46"/>
  <c r="BA44" l="1"/>
  <c r="BO54"/>
  <c r="BA50"/>
  <c r="BO44"/>
  <c r="BO52"/>
  <c r="BA48"/>
  <c r="BO50"/>
  <c r="BA46"/>
  <c r="BA54"/>
  <c r="BO46"/>
  <c r="T33"/>
  <c r="G33"/>
  <c r="AG40"/>
  <c r="S40"/>
  <c r="E40"/>
  <c r="AG39"/>
  <c r="S39"/>
  <c r="E39"/>
  <c r="AG38"/>
  <c r="S38"/>
  <c r="E38"/>
  <c r="AG37"/>
  <c r="S37"/>
  <c r="E37"/>
  <c r="AG36"/>
  <c r="S36"/>
  <c r="E36"/>
  <c r="AG35"/>
  <c r="S35"/>
  <c r="E35"/>
  <c r="BZ24"/>
  <c r="AI44"/>
  <c r="X46" l="1"/>
  <c r="J54"/>
  <c r="J44"/>
  <c r="X48"/>
  <c r="J48"/>
  <c r="X52"/>
  <c r="X54"/>
  <c r="J50"/>
  <c r="J52"/>
  <c r="X44"/>
  <c r="X50"/>
  <c r="J46"/>
  <c r="BM24"/>
  <c r="BH24"/>
  <c r="BM22"/>
  <c r="BH22"/>
  <c r="BM20"/>
  <c r="BH20"/>
  <c r="BM18"/>
  <c r="BH18"/>
  <c r="BM16"/>
  <c r="BH16"/>
  <c r="BM14"/>
  <c r="BH14"/>
  <c r="BX10"/>
  <c r="BJ10"/>
  <c r="AV10"/>
  <c r="BX9"/>
  <c r="BJ9"/>
  <c r="AV9"/>
  <c r="BX8"/>
  <c r="BJ8"/>
  <c r="AV8"/>
  <c r="BX7"/>
  <c r="BJ7"/>
  <c r="BA22" s="1"/>
  <c r="AV7"/>
  <c r="BO18" s="1"/>
  <c r="BX6"/>
  <c r="BJ6"/>
  <c r="AV6"/>
  <c r="BX5"/>
  <c r="BJ5"/>
  <c r="AV5"/>
  <c r="BZ22"/>
  <c r="AI24"/>
  <c r="AI18"/>
  <c r="BZ20"/>
  <c r="BZ14"/>
  <c r="BZ18"/>
  <c r="BZ16"/>
  <c r="AI22"/>
  <c r="AI20"/>
  <c r="AI16"/>
  <c r="BO24" l="1"/>
  <c r="BA20"/>
  <c r="BA14"/>
  <c r="BO14"/>
  <c r="BO22"/>
  <c r="BA18"/>
  <c r="BA24"/>
  <c r="BO16"/>
  <c r="BO20"/>
  <c r="BA16"/>
  <c r="AG10"/>
  <c r="S10"/>
  <c r="E10"/>
  <c r="AG9"/>
  <c r="S9"/>
  <c r="E9"/>
  <c r="AG8"/>
  <c r="S8"/>
  <c r="E8"/>
  <c r="AG7"/>
  <c r="S7"/>
  <c r="E7"/>
  <c r="AG6"/>
  <c r="S6"/>
  <c r="E6"/>
  <c r="AG5"/>
  <c r="S5"/>
  <c r="J22" s="1"/>
  <c r="E5"/>
  <c r="J14" s="1"/>
  <c r="AI14"/>
  <c r="X22" l="1"/>
  <c r="J18"/>
  <c r="J20"/>
  <c r="X24"/>
  <c r="X20"/>
  <c r="J16"/>
  <c r="J24"/>
  <c r="X16"/>
  <c r="T33" i="57"/>
  <c r="G33"/>
  <c r="T3"/>
  <c r="G3"/>
  <c r="AG100"/>
  <c r="S100"/>
  <c r="E100"/>
  <c r="AG99"/>
  <c r="S99"/>
  <c r="E99"/>
  <c r="AG98"/>
  <c r="S98"/>
  <c r="E98"/>
  <c r="AG97"/>
  <c r="S97"/>
  <c r="E97"/>
  <c r="AG96"/>
  <c r="S96"/>
  <c r="E96"/>
  <c r="AG95"/>
  <c r="S95"/>
  <c r="E95"/>
  <c r="AG70"/>
  <c r="S70"/>
  <c r="E70"/>
  <c r="AG69"/>
  <c r="S69"/>
  <c r="E69"/>
  <c r="AG68"/>
  <c r="S68"/>
  <c r="E68"/>
  <c r="AG67"/>
  <c r="S67"/>
  <c r="E67"/>
  <c r="AG66"/>
  <c r="S66"/>
  <c r="E66"/>
  <c r="AG65"/>
  <c r="S65"/>
  <c r="E65"/>
  <c r="AG40"/>
  <c r="S40"/>
  <c r="E40"/>
  <c r="AG39"/>
  <c r="S39"/>
  <c r="E39"/>
  <c r="AG38"/>
  <c r="S38"/>
  <c r="E38"/>
  <c r="AG37"/>
  <c r="S37"/>
  <c r="E37"/>
  <c r="AG36"/>
  <c r="S36"/>
  <c r="E36"/>
  <c r="AG35"/>
  <c r="S35"/>
  <c r="E35"/>
  <c r="AG7"/>
  <c r="S7"/>
  <c r="E7"/>
  <c r="AG6"/>
  <c r="S6"/>
  <c r="E6"/>
  <c r="AG5"/>
  <c r="S5"/>
  <c r="E5"/>
  <c r="AG10"/>
  <c r="AG9"/>
  <c r="AG8"/>
  <c r="J18" s="1"/>
  <c r="S10"/>
  <c r="S9"/>
  <c r="S8"/>
  <c r="E10"/>
  <c r="E9"/>
  <c r="E8"/>
  <c r="AG130" i="59"/>
  <c r="J143" s="1"/>
  <c r="S130"/>
  <c r="J147" s="1"/>
  <c r="E130"/>
  <c r="J139" s="1"/>
  <c r="AG129"/>
  <c r="J137" s="1"/>
  <c r="S129"/>
  <c r="J141" s="1"/>
  <c r="E129"/>
  <c r="J145" s="1"/>
  <c r="AI44" i="57"/>
  <c r="AI54"/>
  <c r="AI48"/>
  <c r="AI82"/>
  <c r="AI18"/>
  <c r="AI20"/>
  <c r="AI22"/>
  <c r="AI16"/>
  <c r="AI80"/>
  <c r="AI52"/>
  <c r="AI24"/>
  <c r="AI14"/>
  <c r="AI50"/>
  <c r="AI76"/>
  <c r="AI78"/>
  <c r="AI74"/>
  <c r="AI46"/>
  <c r="AI84"/>
  <c r="X145" i="59" l="1"/>
  <c r="X137"/>
  <c r="X141"/>
  <c r="X20" i="57"/>
  <c r="J16"/>
  <c r="J52"/>
  <c r="X44"/>
  <c r="J46"/>
  <c r="X50"/>
  <c r="J80"/>
  <c r="X84"/>
  <c r="J76"/>
  <c r="X80"/>
  <c r="J84"/>
  <c r="X76"/>
  <c r="J104"/>
  <c r="X108"/>
  <c r="X112"/>
  <c r="J108"/>
  <c r="X18"/>
  <c r="J14"/>
  <c r="J24"/>
  <c r="X16"/>
  <c r="J48"/>
  <c r="X52"/>
  <c r="X14"/>
  <c r="J22"/>
  <c r="X24"/>
  <c r="J20"/>
  <c r="X46"/>
  <c r="J54"/>
  <c r="J44"/>
  <c r="X48"/>
  <c r="J82"/>
  <c r="X74"/>
  <c r="J112"/>
  <c r="X104"/>
  <c r="X139" i="59"/>
  <c r="X143"/>
  <c r="X147"/>
  <c r="J50" i="57"/>
  <c r="X54"/>
  <c r="J78"/>
  <c r="X82"/>
  <c r="J74"/>
  <c r="X78"/>
  <c r="T127" i="59"/>
  <c r="G127"/>
  <c r="T96"/>
  <c r="G96"/>
  <c r="V118" l="1"/>
  <c r="Q118"/>
  <c r="AG100"/>
  <c r="S100"/>
  <c r="E100"/>
  <c r="AG99"/>
  <c r="S99"/>
  <c r="E99"/>
  <c r="AG98"/>
  <c r="S98"/>
  <c r="E98"/>
  <c r="T65"/>
  <c r="G65"/>
  <c r="AI79"/>
  <c r="AI81"/>
  <c r="AI77"/>
  <c r="AI83"/>
  <c r="AI75"/>
  <c r="AI87"/>
  <c r="AI85"/>
  <c r="X112" l="1"/>
  <c r="J108"/>
  <c r="J114"/>
  <c r="X106"/>
  <c r="X116"/>
  <c r="J112"/>
  <c r="X108"/>
  <c r="J116"/>
  <c r="J110"/>
  <c r="X114"/>
  <c r="V87"/>
  <c r="Q87"/>
  <c r="AG69"/>
  <c r="S69"/>
  <c r="E69"/>
  <c r="AG68"/>
  <c r="S68"/>
  <c r="E68"/>
  <c r="AG67"/>
  <c r="S67"/>
  <c r="J91" s="1"/>
  <c r="E67"/>
  <c r="V56"/>
  <c r="Q56"/>
  <c r="AI52"/>
  <c r="AI50"/>
  <c r="AI54"/>
  <c r="AI48"/>
  <c r="AI46"/>
  <c r="AI44"/>
  <c r="X81" l="1"/>
  <c r="J77"/>
  <c r="X77"/>
  <c r="J85"/>
  <c r="X85"/>
  <c r="J81"/>
  <c r="J83"/>
  <c r="X75"/>
  <c r="J79"/>
  <c r="X83"/>
  <c r="J75"/>
  <c r="X79"/>
  <c r="AG38"/>
  <c r="J44" s="1"/>
  <c r="S38"/>
  <c r="E38"/>
  <c r="J46" s="1"/>
  <c r="AG37"/>
  <c r="J48" s="1"/>
  <c r="S37"/>
  <c r="E37"/>
  <c r="J50" s="1"/>
  <c r="AG36"/>
  <c r="J52" s="1"/>
  <c r="S36"/>
  <c r="E36"/>
  <c r="J54" s="1"/>
  <c r="AG7"/>
  <c r="S7"/>
  <c r="E7"/>
  <c r="AG6"/>
  <c r="S6"/>
  <c r="E6"/>
  <c r="AG5"/>
  <c r="S5"/>
  <c r="E5"/>
  <c r="BX7" i="58"/>
  <c r="BA19" s="1"/>
  <c r="BX6"/>
  <c r="BA23" s="1"/>
  <c r="BX5"/>
  <c r="BA15" s="1"/>
  <c r="BJ9"/>
  <c r="BO17" s="1"/>
  <c r="AV9"/>
  <c r="BJ8"/>
  <c r="BA17" s="1"/>
  <c r="AV8"/>
  <c r="BO13" s="1"/>
  <c r="BJ7"/>
  <c r="AV7"/>
  <c r="BA13" s="1"/>
  <c r="BJ6"/>
  <c r="BO21" s="1"/>
  <c r="AV6"/>
  <c r="BJ5"/>
  <c r="BA21" s="1"/>
  <c r="AV5"/>
  <c r="V149" i="59"/>
  <c r="Q149"/>
  <c r="V147"/>
  <c r="Q147"/>
  <c r="X46" l="1"/>
  <c r="X50"/>
  <c r="X54"/>
  <c r="BO15" i="58"/>
  <c r="BO19"/>
  <c r="BO23"/>
  <c r="X44" i="59"/>
  <c r="X48"/>
  <c r="X52"/>
  <c r="V145"/>
  <c r="Q145"/>
  <c r="V143"/>
  <c r="Q143"/>
  <c r="V141"/>
  <c r="Q141"/>
  <c r="V139"/>
  <c r="Q139"/>
  <c r="V137"/>
  <c r="Q137"/>
  <c r="T3"/>
  <c r="G3"/>
  <c r="BM25" i="58"/>
  <c r="BH25"/>
  <c r="BM23"/>
  <c r="BH23"/>
  <c r="BM21"/>
  <c r="BH21"/>
  <c r="BM19"/>
  <c r="BH19"/>
  <c r="BM17"/>
  <c r="BH17"/>
  <c r="BM15"/>
  <c r="BH15"/>
  <c r="BM13"/>
  <c r="BH13"/>
  <c r="BK3"/>
  <c r="AX3"/>
  <c r="BZ25"/>
  <c r="BZ15"/>
  <c r="AI13" i="59"/>
  <c r="AI15"/>
  <c r="AI23"/>
  <c r="AI17"/>
  <c r="AI19"/>
  <c r="AI21"/>
  <c r="BZ17" i="58"/>
  <c r="BZ19"/>
  <c r="BZ21"/>
  <c r="BZ23"/>
  <c r="BZ13"/>
  <c r="J13" i="59" l="1"/>
  <c r="X17"/>
  <c r="J17"/>
  <c r="X21"/>
  <c r="J23"/>
  <c r="X15"/>
  <c r="J15"/>
  <c r="X19"/>
  <c r="J21"/>
  <c r="X13"/>
  <c r="J19"/>
  <c r="X23"/>
  <c r="AI25"/>
  <c r="V25" l="1"/>
  <c r="Q25"/>
  <c r="V23"/>
  <c r="Q23"/>
  <c r="V21"/>
  <c r="Q21"/>
  <c r="V19"/>
  <c r="Q19"/>
  <c r="V17"/>
  <c r="Q17"/>
  <c r="V15"/>
  <c r="Q15"/>
  <c r="V13"/>
  <c r="Q13"/>
  <c r="V84" i="60"/>
  <c r="Q84"/>
  <c r="V82"/>
  <c r="Q82"/>
  <c r="V80"/>
  <c r="Q80"/>
  <c r="V78"/>
  <c r="Q78"/>
  <c r="V76"/>
  <c r="Q76"/>
  <c r="V74"/>
  <c r="Q74"/>
  <c r="V54" l="1"/>
  <c r="Q54"/>
  <c r="V52"/>
  <c r="Q52"/>
  <c r="V50"/>
  <c r="Q50"/>
  <c r="V48"/>
  <c r="Q48"/>
  <c r="V46"/>
  <c r="Q46"/>
  <c r="V44"/>
  <c r="Q44"/>
  <c r="V24" l="1"/>
  <c r="Q24"/>
  <c r="V22"/>
  <c r="Q22"/>
  <c r="V20"/>
  <c r="Q20"/>
  <c r="V18"/>
  <c r="Q18"/>
  <c r="V16"/>
  <c r="Q16"/>
  <c r="V14"/>
  <c r="Q14"/>
  <c r="X18"/>
  <c r="X14" l="1"/>
  <c r="T93" i="57"/>
  <c r="G93"/>
  <c r="X22" l="1"/>
  <c r="G127" i="58" l="1"/>
  <c r="E129"/>
  <c r="J147" s="1"/>
  <c r="S133"/>
  <c r="X145" s="1"/>
  <c r="S132"/>
  <c r="X141" s="1"/>
  <c r="S131"/>
  <c r="S130"/>
  <c r="X137" s="1"/>
  <c r="S129"/>
  <c r="X147" s="1"/>
  <c r="E133"/>
  <c r="J145" s="1"/>
  <c r="E132"/>
  <c r="E131"/>
  <c r="J139" s="1"/>
  <c r="E130"/>
  <c r="V149"/>
  <c r="Q149"/>
  <c r="V147"/>
  <c r="Q147"/>
  <c r="V145"/>
  <c r="Q145"/>
  <c r="V143"/>
  <c r="Q143"/>
  <c r="V141"/>
  <c r="Q141"/>
  <c r="V139"/>
  <c r="Q139"/>
  <c r="V137"/>
  <c r="Q137"/>
  <c r="X139" l="1"/>
  <c r="J143"/>
  <c r="X149"/>
  <c r="J141"/>
  <c r="J149"/>
  <c r="J137"/>
  <c r="X143"/>
  <c r="BX100"/>
  <c r="BA112" s="1"/>
  <c r="BX99"/>
  <c r="BA116" s="1"/>
  <c r="BX98"/>
  <c r="BA108" s="1"/>
  <c r="BK96"/>
  <c r="AX96"/>
  <c r="BO108" l="1"/>
  <c r="BO112"/>
  <c r="BO116"/>
  <c r="T96"/>
  <c r="G96"/>
  <c r="BX69"/>
  <c r="BX68"/>
  <c r="BX67"/>
  <c r="BK65"/>
  <c r="AX65"/>
  <c r="AI75"/>
  <c r="AI77"/>
  <c r="BZ85"/>
  <c r="BZ83"/>
  <c r="BZ77"/>
  <c r="AI81"/>
  <c r="AI83"/>
  <c r="BZ81"/>
  <c r="BZ79"/>
  <c r="AI87"/>
  <c r="AI79"/>
  <c r="BZ87"/>
  <c r="AI85"/>
  <c r="BZ75"/>
  <c r="BA85" l="1"/>
  <c r="BO77"/>
  <c r="BA77"/>
  <c r="BO81"/>
  <c r="BA81"/>
  <c r="BO85"/>
  <c r="T65"/>
  <c r="G65"/>
  <c r="BK34"/>
  <c r="AX34"/>
  <c r="T34"/>
  <c r="G34"/>
  <c r="T3"/>
  <c r="G3"/>
  <c r="BM118"/>
  <c r="BH118"/>
  <c r="V118"/>
  <c r="Q118"/>
  <c r="BM116"/>
  <c r="BH116"/>
  <c r="V116"/>
  <c r="Q116"/>
  <c r="BM87"/>
  <c r="BH87"/>
  <c r="V87"/>
  <c r="Q87"/>
  <c r="BM85"/>
  <c r="BH85"/>
  <c r="V85"/>
  <c r="Q85"/>
  <c r="BM56"/>
  <c r="BH56"/>
  <c r="V56"/>
  <c r="Q56"/>
  <c r="BM54"/>
  <c r="BH54"/>
  <c r="V54"/>
  <c r="Q54"/>
  <c r="BJ102"/>
  <c r="AV102"/>
  <c r="BA110" s="1"/>
  <c r="BJ101"/>
  <c r="AV101"/>
  <c r="BJ100"/>
  <c r="AV100"/>
  <c r="BJ99"/>
  <c r="BO106" s="1"/>
  <c r="AV99"/>
  <c r="BJ98"/>
  <c r="AV98"/>
  <c r="S102"/>
  <c r="S101"/>
  <c r="S100"/>
  <c r="S99"/>
  <c r="J112" s="1"/>
  <c r="E102"/>
  <c r="X118" s="1"/>
  <c r="E101"/>
  <c r="E100"/>
  <c r="E99"/>
  <c r="S98"/>
  <c r="E98"/>
  <c r="BJ71"/>
  <c r="AV71"/>
  <c r="BA83" s="1"/>
  <c r="BJ70"/>
  <c r="BO75" s="1"/>
  <c r="AV70"/>
  <c r="BJ69"/>
  <c r="AV69"/>
  <c r="BJ68"/>
  <c r="AV68"/>
  <c r="BJ67"/>
  <c r="BA75" s="1"/>
  <c r="AV67"/>
  <c r="BO79" s="1"/>
  <c r="S71"/>
  <c r="S70"/>
  <c r="S69"/>
  <c r="S68"/>
  <c r="J92" s="1"/>
  <c r="E71"/>
  <c r="E70"/>
  <c r="E69"/>
  <c r="E68"/>
  <c r="S67"/>
  <c r="X85" s="1"/>
  <c r="E67"/>
  <c r="J87" s="1"/>
  <c r="BJ40"/>
  <c r="AV40"/>
  <c r="BJ39"/>
  <c r="AV39"/>
  <c r="BJ38"/>
  <c r="AV38"/>
  <c r="BJ37"/>
  <c r="AV37"/>
  <c r="BJ36"/>
  <c r="AV36"/>
  <c r="S40"/>
  <c r="S39"/>
  <c r="S38"/>
  <c r="S37"/>
  <c r="S36"/>
  <c r="E40"/>
  <c r="E39"/>
  <c r="E38"/>
  <c r="E37"/>
  <c r="E36"/>
  <c r="S9"/>
  <c r="J21" s="1"/>
  <c r="S8"/>
  <c r="X25" s="1"/>
  <c r="S7"/>
  <c r="J25" s="1"/>
  <c r="S6"/>
  <c r="J17" s="1"/>
  <c r="S5"/>
  <c r="X15" s="1"/>
  <c r="E9"/>
  <c r="J15" s="1"/>
  <c r="E8"/>
  <c r="J23" s="1"/>
  <c r="E7"/>
  <c r="X19" s="1"/>
  <c r="E6"/>
  <c r="J19" s="1"/>
  <c r="E5"/>
  <c r="J13" s="1"/>
  <c r="BZ52"/>
  <c r="AI19"/>
  <c r="AI48"/>
  <c r="BZ46"/>
  <c r="AI50"/>
  <c r="BZ44"/>
  <c r="AI21"/>
  <c r="BZ50"/>
  <c r="AI23"/>
  <c r="AI15"/>
  <c r="AI44"/>
  <c r="AI17"/>
  <c r="AI25"/>
  <c r="AI13"/>
  <c r="BZ48"/>
  <c r="AI46"/>
  <c r="AI52"/>
  <c r="X75" l="1"/>
  <c r="J91"/>
  <c r="J81"/>
  <c r="J93"/>
  <c r="J50"/>
  <c r="X46"/>
  <c r="BA52"/>
  <c r="BO48"/>
  <c r="J77"/>
  <c r="X83"/>
  <c r="X106"/>
  <c r="J110"/>
  <c r="X110"/>
  <c r="J116"/>
  <c r="BA114"/>
  <c r="BO110"/>
  <c r="X13"/>
  <c r="X17"/>
  <c r="X21"/>
  <c r="J52"/>
  <c r="X48"/>
  <c r="J79"/>
  <c r="X87"/>
  <c r="J118"/>
  <c r="X112"/>
  <c r="J108"/>
  <c r="X116"/>
  <c r="X50"/>
  <c r="J44"/>
  <c r="BA48"/>
  <c r="BO44"/>
  <c r="J48"/>
  <c r="X44"/>
  <c r="J46"/>
  <c r="X52"/>
  <c r="X77"/>
  <c r="J85"/>
  <c r="BA79"/>
  <c r="BO83"/>
  <c r="X108"/>
  <c r="J114"/>
  <c r="X23"/>
  <c r="BA46"/>
  <c r="BO52"/>
  <c r="BA50"/>
  <c r="BO46"/>
  <c r="BO50"/>
  <c r="BA44"/>
  <c r="X81"/>
  <c r="J75"/>
  <c r="J83"/>
  <c r="X79"/>
  <c r="X114"/>
  <c r="J106"/>
  <c r="BA106"/>
  <c r="BO114"/>
  <c r="V25"/>
  <c r="Q25"/>
  <c r="A55" i="63"/>
  <c r="A39"/>
  <c r="A69"/>
  <c r="A49"/>
  <c r="A31"/>
  <c r="A23"/>
  <c r="A73"/>
  <c r="A53"/>
  <c r="A27"/>
  <c r="A51"/>
  <c r="A9"/>
  <c r="A63"/>
  <c r="A37"/>
  <c r="A77"/>
  <c r="A7"/>
  <c r="A35"/>
  <c r="A59"/>
  <c r="A17"/>
  <c r="A41"/>
  <c r="A71"/>
  <c r="A61"/>
  <c r="A11"/>
  <c r="A15"/>
  <c r="A85"/>
  <c r="A33"/>
  <c r="A65"/>
  <c r="A81"/>
  <c r="A79"/>
  <c r="A5"/>
  <c r="A19"/>
  <c r="A75"/>
  <c r="A13"/>
  <c r="A21"/>
  <c r="A29"/>
  <c r="A83"/>
  <c r="A43"/>
  <c r="A57"/>
  <c r="AO3" l="1"/>
  <c r="B38" i="47"/>
  <c r="C23" i="51" s="1"/>
  <c r="B37" i="47"/>
  <c r="C14" i="51" s="1"/>
  <c r="B36" i="47"/>
  <c r="C27" i="51" s="1"/>
  <c r="B35" i="47"/>
  <c r="C18" i="51" s="1"/>
  <c r="B34" i="47"/>
  <c r="C33" i="51" s="1"/>
  <c r="B33" i="47"/>
  <c r="C41" i="51" s="1"/>
  <c r="B32" i="47"/>
  <c r="C15" i="51" s="1"/>
  <c r="B31" i="47"/>
  <c r="C34" i="51" s="1"/>
  <c r="B30" i="47"/>
  <c r="C13" i="51" s="1"/>
  <c r="B29" i="47"/>
  <c r="C42" i="51" s="1"/>
  <c r="B28" i="47"/>
  <c r="C6" i="51" s="1"/>
  <c r="B27" i="47"/>
  <c r="C38" i="51" s="1"/>
  <c r="B26" i="47"/>
  <c r="C28" i="51" s="1"/>
  <c r="B25" i="47"/>
  <c r="C22" i="51" s="1"/>
  <c r="B24" i="47"/>
  <c r="C24" i="51" s="1"/>
  <c r="B23" i="47"/>
  <c r="C32" i="51" s="1"/>
  <c r="B22" i="47"/>
  <c r="C16" i="51" s="1"/>
  <c r="B21" i="47"/>
  <c r="C10" i="51" s="1"/>
  <c r="B20" i="47"/>
  <c r="C7" i="51" s="1"/>
  <c r="B19" i="47"/>
  <c r="C35" i="51" s="1"/>
  <c r="B18" i="47"/>
  <c r="C9" i="51" s="1"/>
  <c r="B17" i="47"/>
  <c r="C26" i="51" s="1"/>
  <c r="B16" i="47"/>
  <c r="C21" i="51" s="1"/>
  <c r="B15" i="47"/>
  <c r="C39" i="51" s="1"/>
  <c r="B14" i="47"/>
  <c r="C19" i="51" s="1"/>
  <c r="B13" i="47"/>
  <c r="C29" i="51" s="1"/>
  <c r="B12" i="47"/>
  <c r="C31" i="51" s="1"/>
  <c r="B11" i="47"/>
  <c r="C20" i="51" s="1"/>
  <c r="B10" i="47"/>
  <c r="B9"/>
  <c r="B8"/>
  <c r="B7"/>
  <c r="B6"/>
  <c r="B5"/>
  <c r="C37" i="51" s="1"/>
  <c r="B4" i="47"/>
  <c r="C40" i="51" s="1"/>
  <c r="B3" i="47"/>
  <c r="C11" i="51" s="1"/>
  <c r="B2" i="47"/>
  <c r="A9"/>
  <c r="A3"/>
  <c r="A10"/>
  <c r="A4"/>
  <c r="A7"/>
  <c r="A6"/>
  <c r="A5"/>
  <c r="A11"/>
  <c r="A8"/>
  <c r="B20" i="51" l="1"/>
  <c r="B37"/>
  <c r="B40"/>
  <c r="B11"/>
  <c r="AK67" i="63"/>
  <c r="AG67"/>
  <c r="AC67"/>
  <c r="Y67"/>
  <c r="U67"/>
  <c r="Q67"/>
  <c r="M67"/>
  <c r="I67"/>
  <c r="E67"/>
  <c r="AB64" l="1"/>
  <c r="Z64"/>
  <c r="AK58"/>
  <c r="AB62" l="1"/>
  <c r="Z62"/>
  <c r="Y64"/>
  <c r="AG58"/>
  <c r="AB60" l="1"/>
  <c r="Z60"/>
  <c r="Y62"/>
  <c r="AC58"/>
  <c r="Y60" l="1"/>
  <c r="X64" l="1"/>
  <c r="V64"/>
  <c r="AK56"/>
  <c r="X62" l="1"/>
  <c r="V62"/>
  <c r="U64"/>
  <c r="AG56"/>
  <c r="U62" l="1"/>
  <c r="T64" l="1"/>
  <c r="R64"/>
  <c r="AK54"/>
  <c r="Q64" l="1"/>
  <c r="T60" l="1"/>
  <c r="R60"/>
  <c r="AC54"/>
  <c r="Q60" l="1"/>
  <c r="P64" l="1"/>
  <c r="N64"/>
  <c r="AK52"/>
  <c r="M64" l="1"/>
  <c r="P58" l="1"/>
  <c r="N58"/>
  <c r="Y52"/>
  <c r="M58" l="1"/>
  <c r="L64" l="1"/>
  <c r="J64"/>
  <c r="AK50"/>
  <c r="L62" l="1"/>
  <c r="J62"/>
  <c r="I64"/>
  <c r="AG50"/>
  <c r="L60" l="1"/>
  <c r="J60"/>
  <c r="I62"/>
  <c r="AC50"/>
  <c r="L58" l="1"/>
  <c r="J58"/>
  <c r="I60"/>
  <c r="Y50"/>
  <c r="L56" l="1"/>
  <c r="J56"/>
  <c r="I58"/>
  <c r="U50"/>
  <c r="I56" l="1"/>
  <c r="L54"/>
  <c r="J54"/>
  <c r="Q50"/>
  <c r="I54" l="1"/>
  <c r="H64" l="1"/>
  <c r="F64"/>
  <c r="AK48"/>
  <c r="H62" l="1"/>
  <c r="F62"/>
  <c r="E64"/>
  <c r="AG48"/>
  <c r="E62" l="1"/>
  <c r="H60"/>
  <c r="F60"/>
  <c r="AC48"/>
  <c r="H58" l="1"/>
  <c r="F58"/>
  <c r="E60"/>
  <c r="Y48"/>
  <c r="H56" l="1"/>
  <c r="F56"/>
  <c r="E58"/>
  <c r="U48"/>
  <c r="H54" l="1"/>
  <c r="F54"/>
  <c r="E56"/>
  <c r="Q48"/>
  <c r="E54" l="1"/>
  <c r="AK47" l="1"/>
  <c r="AG47"/>
  <c r="AC47"/>
  <c r="Y47"/>
  <c r="U47"/>
  <c r="Q47"/>
  <c r="M47"/>
  <c r="I47"/>
  <c r="E47"/>
  <c r="A45"/>
  <c r="AK25" l="1"/>
  <c r="AG25"/>
  <c r="AC25"/>
  <c r="Y25"/>
  <c r="U25"/>
  <c r="Q25"/>
  <c r="M25"/>
  <c r="I25"/>
  <c r="E25"/>
  <c r="AK3" l="1"/>
  <c r="AG3"/>
  <c r="AC3"/>
  <c r="Y3"/>
  <c r="U3"/>
  <c r="Q3"/>
  <c r="M3"/>
  <c r="I3"/>
  <c r="E3"/>
  <c r="A12" i="47"/>
  <c r="B31" i="51" l="1"/>
  <c r="C12"/>
  <c r="A34" i="47"/>
  <c r="A15"/>
  <c r="A18"/>
  <c r="A21"/>
  <c r="A25"/>
  <c r="A32"/>
  <c r="A26"/>
  <c r="A24"/>
  <c r="A38"/>
  <c r="A20"/>
  <c r="A2"/>
  <c r="A33"/>
  <c r="A19"/>
  <c r="A31"/>
  <c r="A16"/>
  <c r="A23"/>
  <c r="A28"/>
  <c r="A14"/>
  <c r="A29"/>
  <c r="A17"/>
  <c r="A13"/>
  <c r="A27"/>
  <c r="A30"/>
  <c r="A36"/>
  <c r="A37"/>
  <c r="A22"/>
  <c r="A35"/>
  <c r="B23" i="51" l="1"/>
  <c r="B14"/>
  <c r="B27"/>
  <c r="B18"/>
  <c r="B33"/>
  <c r="B41"/>
  <c r="B15"/>
  <c r="B34"/>
  <c r="B13"/>
  <c r="B42"/>
  <c r="B6"/>
  <c r="B38"/>
  <c r="B28"/>
  <c r="B22"/>
  <c r="B24"/>
  <c r="B32"/>
  <c r="B16"/>
  <c r="B10"/>
  <c r="B7"/>
  <c r="B35"/>
  <c r="B9"/>
  <c r="B26"/>
  <c r="B21"/>
  <c r="B39"/>
  <c r="B19"/>
  <c r="B29"/>
  <c r="B30"/>
  <c r="B36"/>
  <c r="B17"/>
  <c r="B25"/>
  <c r="B8"/>
  <c r="B12"/>
  <c r="V114" i="57" l="1"/>
  <c r="Q114"/>
  <c r="V112"/>
  <c r="Q112"/>
  <c r="V110"/>
  <c r="Q110"/>
  <c r="V108"/>
  <c r="Q108"/>
  <c r="V106"/>
  <c r="Q106"/>
  <c r="V104"/>
  <c r="Q104"/>
  <c r="V84"/>
  <c r="Q84"/>
  <c r="V82"/>
  <c r="Q82"/>
  <c r="V80"/>
  <c r="Q80"/>
  <c r="V78"/>
  <c r="Q78"/>
  <c r="V76"/>
  <c r="Q76"/>
  <c r="V74"/>
  <c r="Q74"/>
  <c r="V54"/>
  <c r="Q54"/>
  <c r="V52"/>
  <c r="Q52"/>
  <c r="V50"/>
  <c r="Q50"/>
  <c r="V48"/>
  <c r="Q48"/>
  <c r="V46"/>
  <c r="Q46"/>
  <c r="V44"/>
  <c r="Q44"/>
  <c r="V116" i="59"/>
  <c r="Q116"/>
  <c r="V114"/>
  <c r="Q114"/>
  <c r="V112"/>
  <c r="Q112"/>
  <c r="V110"/>
  <c r="Q110"/>
  <c r="V108"/>
  <c r="Q108"/>
  <c r="V106"/>
  <c r="Q106"/>
  <c r="J106"/>
  <c r="X110" s="1"/>
  <c r="V85"/>
  <c r="Q85"/>
  <c r="V83"/>
  <c r="Q83"/>
  <c r="V81"/>
  <c r="Q81"/>
  <c r="V79"/>
  <c r="Q79"/>
  <c r="V77"/>
  <c r="Q77"/>
  <c r="V75"/>
  <c r="Q75"/>
  <c r="V54"/>
  <c r="Q54"/>
  <c r="V52"/>
  <c r="Q52"/>
  <c r="V50"/>
  <c r="Q50"/>
  <c r="V48"/>
  <c r="Q48"/>
  <c r="V46"/>
  <c r="Q46"/>
  <c r="V44"/>
  <c r="Q44"/>
  <c r="AV68" i="63" l="1"/>
  <c r="AV28"/>
  <c r="AV26"/>
  <c r="R76"/>
  <c r="F70"/>
  <c r="AW70" s="1"/>
  <c r="J72"/>
  <c r="V78"/>
  <c r="T78"/>
  <c r="H72"/>
  <c r="M68"/>
  <c r="F72"/>
  <c r="AW72" s="1"/>
  <c r="U74"/>
  <c r="T76"/>
  <c r="I68"/>
  <c r="H70"/>
  <c r="M70"/>
  <c r="L72"/>
  <c r="Y76"/>
  <c r="X78"/>
  <c r="U78" s="1"/>
  <c r="Y74"/>
  <c r="R78"/>
  <c r="AD82"/>
  <c r="AH84"/>
  <c r="AF84"/>
  <c r="AF82"/>
  <c r="AD84"/>
  <c r="AK80"/>
  <c r="AK82"/>
  <c r="AJ84"/>
  <c r="F78"/>
  <c r="J74"/>
  <c r="H82"/>
  <c r="L84"/>
  <c r="Z82"/>
  <c r="R84"/>
  <c r="AG68"/>
  <c r="F82"/>
  <c r="Q70"/>
  <c r="L74"/>
  <c r="Y68"/>
  <c r="H78"/>
  <c r="AG78"/>
  <c r="AB82"/>
  <c r="AK74"/>
  <c r="T84"/>
  <c r="AK70"/>
  <c r="J84"/>
  <c r="N76"/>
  <c r="V80"/>
  <c r="P80"/>
  <c r="U72"/>
  <c r="P76"/>
  <c r="AC76"/>
  <c r="X80"/>
  <c r="AC72"/>
  <c r="N80"/>
  <c r="R82"/>
  <c r="P82"/>
  <c r="N74"/>
  <c r="T82"/>
  <c r="AG74"/>
  <c r="AG72"/>
  <c r="N82"/>
  <c r="P74"/>
  <c r="Q72"/>
  <c r="V84"/>
  <c r="Z80"/>
  <c r="L80"/>
  <c r="H84"/>
  <c r="F76"/>
  <c r="J78"/>
  <c r="U68"/>
  <c r="H76"/>
  <c r="AK76"/>
  <c r="X84"/>
  <c r="AC78"/>
  <c r="AB80"/>
  <c r="AC70"/>
  <c r="J80"/>
  <c r="AK68"/>
  <c r="F84"/>
  <c r="Y70"/>
  <c r="L78"/>
  <c r="AD40"/>
  <c r="AK38"/>
  <c r="AF42"/>
  <c r="AH42"/>
  <c r="F28"/>
  <c r="AW28" s="1"/>
  <c r="R34"/>
  <c r="M26"/>
  <c r="H30"/>
  <c r="Y32"/>
  <c r="T36"/>
  <c r="J30"/>
  <c r="V36"/>
  <c r="AG38"/>
  <c r="AF40"/>
  <c r="AD42"/>
  <c r="AK40"/>
  <c r="AJ42"/>
  <c r="I26"/>
  <c r="H28"/>
  <c r="U32"/>
  <c r="T34"/>
  <c r="F30"/>
  <c r="AW30" s="1"/>
  <c r="R36"/>
  <c r="M28"/>
  <c r="L30"/>
  <c r="Y34"/>
  <c r="X36"/>
  <c r="N34"/>
  <c r="AC30"/>
  <c r="P38"/>
  <c r="V38"/>
  <c r="F36"/>
  <c r="J32"/>
  <c r="AG26"/>
  <c r="H40"/>
  <c r="AK28"/>
  <c r="L42"/>
  <c r="Z40"/>
  <c r="R42"/>
  <c r="U30"/>
  <c r="P34"/>
  <c r="N38"/>
  <c r="AC34"/>
  <c r="X38"/>
  <c r="Y26"/>
  <c r="H36"/>
  <c r="Q28"/>
  <c r="L32"/>
  <c r="F40"/>
  <c r="J42"/>
  <c r="AG36"/>
  <c r="AB40"/>
  <c r="AK32"/>
  <c r="T42"/>
  <c r="AG32"/>
  <c r="T40"/>
  <c r="N32"/>
  <c r="AG30"/>
  <c r="P40"/>
  <c r="Z38"/>
  <c r="V42"/>
  <c r="J36"/>
  <c r="F34"/>
  <c r="AC28"/>
  <c r="L38"/>
  <c r="AK26"/>
  <c r="H42"/>
  <c r="N40"/>
  <c r="AC36"/>
  <c r="AB38"/>
  <c r="AK34"/>
  <c r="X42"/>
  <c r="Y28"/>
  <c r="L36"/>
  <c r="U26"/>
  <c r="H34"/>
  <c r="J38"/>
  <c r="F42"/>
  <c r="R40"/>
  <c r="Q30"/>
  <c r="P32"/>
  <c r="V24" i="57"/>
  <c r="Q24"/>
  <c r="V22"/>
  <c r="Q22"/>
  <c r="V20"/>
  <c r="Q20"/>
  <c r="V18"/>
  <c r="Q18"/>
  <c r="V16"/>
  <c r="Q16"/>
  <c r="V14"/>
  <c r="Q14"/>
  <c r="V114" i="60"/>
  <c r="Q114"/>
  <c r="V112"/>
  <c r="Q112"/>
  <c r="V110"/>
  <c r="Q110"/>
  <c r="V108"/>
  <c r="Q108"/>
  <c r="V106"/>
  <c r="Q106"/>
  <c r="V104"/>
  <c r="Q104"/>
  <c r="BM114" i="58"/>
  <c r="BH114"/>
  <c r="V114"/>
  <c r="Q114"/>
  <c r="BM112"/>
  <c r="BH112"/>
  <c r="V112"/>
  <c r="Q112"/>
  <c r="BM110"/>
  <c r="BH110"/>
  <c r="V110"/>
  <c r="Q110"/>
  <c r="BM108"/>
  <c r="BH108"/>
  <c r="V108"/>
  <c r="Q108"/>
  <c r="BM106"/>
  <c r="BH106"/>
  <c r="V106"/>
  <c r="Q106"/>
  <c r="BM83"/>
  <c r="BH83"/>
  <c r="V83"/>
  <c r="Q83"/>
  <c r="BM81"/>
  <c r="BH81"/>
  <c r="V81"/>
  <c r="Q81"/>
  <c r="BM79"/>
  <c r="BH79"/>
  <c r="V79"/>
  <c r="Q79"/>
  <c r="BM77"/>
  <c r="BH77"/>
  <c r="V77"/>
  <c r="Q77"/>
  <c r="BM75"/>
  <c r="BH75"/>
  <c r="V75"/>
  <c r="Q75"/>
  <c r="BM52"/>
  <c r="BH52"/>
  <c r="V52"/>
  <c r="Q52"/>
  <c r="BM50"/>
  <c r="BH50"/>
  <c r="V50"/>
  <c r="Q50"/>
  <c r="BM48"/>
  <c r="BH48"/>
  <c r="V48"/>
  <c r="Q48"/>
  <c r="BM46"/>
  <c r="BH46"/>
  <c r="V46"/>
  <c r="Q46"/>
  <c r="BM44"/>
  <c r="BH44"/>
  <c r="V44"/>
  <c r="Q44"/>
  <c r="V23"/>
  <c r="Q23"/>
  <c r="V21"/>
  <c r="Q21"/>
  <c r="V19"/>
  <c r="Q19"/>
  <c r="V17"/>
  <c r="Q17"/>
  <c r="V15"/>
  <c r="Q15"/>
  <c r="V13"/>
  <c r="Q13"/>
  <c r="C8" i="51"/>
  <c r="C30"/>
  <c r="C36"/>
  <c r="C17"/>
  <c r="C25"/>
  <c r="F30" i="47"/>
  <c r="G12"/>
  <c r="G14"/>
  <c r="G30"/>
  <c r="G32"/>
  <c r="F12"/>
  <c r="G31"/>
  <c r="F13"/>
  <c r="G13"/>
  <c r="M38" i="63" l="1"/>
  <c r="H34" i="51"/>
  <c r="H19"/>
  <c r="H15"/>
  <c r="H31"/>
  <c r="H29"/>
  <c r="H13"/>
  <c r="G13"/>
  <c r="G29"/>
  <c r="G31"/>
  <c r="AV70" i="63"/>
  <c r="AV4"/>
  <c r="AV72"/>
  <c r="E84"/>
  <c r="AV48"/>
  <c r="AV30"/>
  <c r="V58"/>
  <c r="Y56"/>
  <c r="X58"/>
  <c r="I74"/>
  <c r="I78"/>
  <c r="I48"/>
  <c r="H50"/>
  <c r="AG60"/>
  <c r="AF62"/>
  <c r="U54"/>
  <c r="T56"/>
  <c r="F52"/>
  <c r="AD64"/>
  <c r="R58"/>
  <c r="M50"/>
  <c r="L52"/>
  <c r="AK62"/>
  <c r="AJ64"/>
  <c r="F50"/>
  <c r="AD62"/>
  <c r="R56"/>
  <c r="M48"/>
  <c r="H52"/>
  <c r="AK60"/>
  <c r="AF64"/>
  <c r="Y54"/>
  <c r="T58"/>
  <c r="J52"/>
  <c r="I52" s="1"/>
  <c r="AH64"/>
  <c r="N56"/>
  <c r="P60"/>
  <c r="V60"/>
  <c r="U52"/>
  <c r="P56"/>
  <c r="AC56"/>
  <c r="X60"/>
  <c r="U60" s="1"/>
  <c r="AC52"/>
  <c r="N60"/>
  <c r="N54"/>
  <c r="AW54" s="1"/>
  <c r="R62"/>
  <c r="P62"/>
  <c r="Q52"/>
  <c r="P54"/>
  <c r="AG54"/>
  <c r="T62"/>
  <c r="AG52"/>
  <c r="N62"/>
  <c r="I72"/>
  <c r="M76"/>
  <c r="Q78"/>
  <c r="Q76"/>
  <c r="E70"/>
  <c r="E72"/>
  <c r="I84"/>
  <c r="AC84"/>
  <c r="AG84"/>
  <c r="AC82"/>
  <c r="Q84"/>
  <c r="Y82"/>
  <c r="M80"/>
  <c r="E78"/>
  <c r="E82"/>
  <c r="U80"/>
  <c r="I38"/>
  <c r="M82"/>
  <c r="M74"/>
  <c r="Q82"/>
  <c r="I80"/>
  <c r="U84"/>
  <c r="E30"/>
  <c r="Y80"/>
  <c r="E76"/>
  <c r="L82"/>
  <c r="V82"/>
  <c r="J76"/>
  <c r="U70"/>
  <c r="L76"/>
  <c r="AG70"/>
  <c r="J82"/>
  <c r="X82"/>
  <c r="AG76"/>
  <c r="Z84"/>
  <c r="R80"/>
  <c r="H80"/>
  <c r="N78"/>
  <c r="AW78" s="1"/>
  <c r="F74"/>
  <c r="AW74" s="1"/>
  <c r="P84"/>
  <c r="AB84"/>
  <c r="AK78"/>
  <c r="T80"/>
  <c r="AC74"/>
  <c r="AK72"/>
  <c r="N84"/>
  <c r="AW84" s="1"/>
  <c r="F80"/>
  <c r="AC68"/>
  <c r="Y72"/>
  <c r="P78"/>
  <c r="M78" s="1"/>
  <c r="Q68"/>
  <c r="H74"/>
  <c r="Q36"/>
  <c r="E40"/>
  <c r="AC42"/>
  <c r="E28"/>
  <c r="AC40"/>
  <c r="Q34"/>
  <c r="I30"/>
  <c r="U36"/>
  <c r="AG42"/>
  <c r="Q40"/>
  <c r="I42"/>
  <c r="M40"/>
  <c r="E42"/>
  <c r="E36"/>
  <c r="M34"/>
  <c r="I32"/>
  <c r="Y40"/>
  <c r="Q42"/>
  <c r="U38"/>
  <c r="E34"/>
  <c r="Y38"/>
  <c r="U42"/>
  <c r="M32"/>
  <c r="I36"/>
  <c r="AK30"/>
  <c r="P42"/>
  <c r="AG28"/>
  <c r="L40"/>
  <c r="H38"/>
  <c r="AC26"/>
  <c r="Z42"/>
  <c r="V40"/>
  <c r="R38"/>
  <c r="N36"/>
  <c r="AW36" s="1"/>
  <c r="J34"/>
  <c r="AW34" s="1"/>
  <c r="F32"/>
  <c r="AW32" s="1"/>
  <c r="N42"/>
  <c r="J40"/>
  <c r="F38"/>
  <c r="AW38" s="1"/>
  <c r="AK36"/>
  <c r="AB42"/>
  <c r="AG34"/>
  <c r="X40"/>
  <c r="AC32"/>
  <c r="T38"/>
  <c r="Y30"/>
  <c r="P36"/>
  <c r="U28"/>
  <c r="L34"/>
  <c r="Q26"/>
  <c r="H32"/>
  <c r="F16"/>
  <c r="Q4"/>
  <c r="H10"/>
  <c r="R16"/>
  <c r="N20"/>
  <c r="Z20"/>
  <c r="J18"/>
  <c r="U6"/>
  <c r="L12"/>
  <c r="AC10"/>
  <c r="T16"/>
  <c r="AO14"/>
  <c r="AB20"/>
  <c r="AK14"/>
  <c r="Y8"/>
  <c r="P14"/>
  <c r="V18"/>
  <c r="AG12"/>
  <c r="X18"/>
  <c r="AG6"/>
  <c r="L18"/>
  <c r="AC4"/>
  <c r="H16"/>
  <c r="N14"/>
  <c r="J12"/>
  <c r="F10"/>
  <c r="AO8"/>
  <c r="P20"/>
  <c r="AK8"/>
  <c r="AC14"/>
  <c r="AB16"/>
  <c r="AO12"/>
  <c r="X20"/>
  <c r="AK12"/>
  <c r="Z16"/>
  <c r="R18"/>
  <c r="J14"/>
  <c r="N10"/>
  <c r="F12"/>
  <c r="L16"/>
  <c r="AC6"/>
  <c r="AG8"/>
  <c r="P18"/>
  <c r="F14"/>
  <c r="N12"/>
  <c r="J10"/>
  <c r="H18"/>
  <c r="AG4"/>
  <c r="AC8"/>
  <c r="P16"/>
  <c r="Z18"/>
  <c r="V16"/>
  <c r="F6"/>
  <c r="AW6" s="1"/>
  <c r="AD18"/>
  <c r="R12"/>
  <c r="M4"/>
  <c r="H8"/>
  <c r="Y10"/>
  <c r="T14"/>
  <c r="J8"/>
  <c r="V14"/>
  <c r="V20"/>
  <c r="AO4"/>
  <c r="AK4"/>
  <c r="H20"/>
  <c r="AO6"/>
  <c r="AK6"/>
  <c r="L20"/>
  <c r="R20"/>
  <c r="AK16"/>
  <c r="AF20"/>
  <c r="AO16"/>
  <c r="T18"/>
  <c r="AG10"/>
  <c r="Y6"/>
  <c r="L14"/>
  <c r="Q8"/>
  <c r="P10"/>
  <c r="U4"/>
  <c r="H12"/>
  <c r="J16"/>
  <c r="N18"/>
  <c r="Y4"/>
  <c r="H14"/>
  <c r="U8"/>
  <c r="P12"/>
  <c r="L10"/>
  <c r="Q6"/>
  <c r="F18"/>
  <c r="N16"/>
  <c r="AB18"/>
  <c r="AG14"/>
  <c r="AC12"/>
  <c r="X16"/>
  <c r="I4"/>
  <c r="AT4" s="1"/>
  <c r="H6"/>
  <c r="AF18"/>
  <c r="AG16"/>
  <c r="U10"/>
  <c r="T12"/>
  <c r="F8"/>
  <c r="AW8" s="1"/>
  <c r="R14"/>
  <c r="M6"/>
  <c r="L8"/>
  <c r="Y12"/>
  <c r="X14"/>
  <c r="F20"/>
  <c r="J20"/>
  <c r="AO10"/>
  <c r="T20"/>
  <c r="AK10"/>
  <c r="AD20"/>
  <c r="AO20"/>
  <c r="AO18"/>
  <c r="AK18"/>
  <c r="G33" i="47"/>
  <c r="G18"/>
  <c r="F31"/>
  <c r="F32"/>
  <c r="F14"/>
  <c r="G24"/>
  <c r="G15"/>
  <c r="G16"/>
  <c r="G35"/>
  <c r="G2"/>
  <c r="F21"/>
  <c r="G21"/>
  <c r="F2"/>
  <c r="G17"/>
  <c r="AW56" i="63" l="1"/>
  <c r="AW58"/>
  <c r="AW82"/>
  <c r="AW40"/>
  <c r="AW60"/>
  <c r="AW80"/>
  <c r="AW42"/>
  <c r="AV76"/>
  <c r="AW20"/>
  <c r="H26" i="51"/>
  <c r="H18"/>
  <c r="H9"/>
  <c r="H41"/>
  <c r="H39"/>
  <c r="G34"/>
  <c r="G19"/>
  <c r="G15"/>
  <c r="AW14" i="63"/>
  <c r="AW76"/>
  <c r="E50"/>
  <c r="AW50"/>
  <c r="AW18"/>
  <c r="AW16"/>
  <c r="AW62"/>
  <c r="AW10"/>
  <c r="AW52"/>
  <c r="AW12"/>
  <c r="AW64"/>
  <c r="AV8"/>
  <c r="H12" i="51"/>
  <c r="H21"/>
  <c r="H10"/>
  <c r="H24"/>
  <c r="G10"/>
  <c r="G12"/>
  <c r="M54" i="63"/>
  <c r="AT54" s="1"/>
  <c r="AV6"/>
  <c r="AV42"/>
  <c r="AV36"/>
  <c r="AV84"/>
  <c r="AV64"/>
  <c r="AV34"/>
  <c r="AV40"/>
  <c r="AV82"/>
  <c r="AV38"/>
  <c r="AV80"/>
  <c r="AV74"/>
  <c r="AV60"/>
  <c r="AV10"/>
  <c r="AV50"/>
  <c r="AV78"/>
  <c r="AV32"/>
  <c r="AV62"/>
  <c r="AV56"/>
  <c r="AV58"/>
  <c r="AV22"/>
  <c r="AV54"/>
  <c r="AV52"/>
  <c r="AV20"/>
  <c r="AV18"/>
  <c r="AV16"/>
  <c r="AV14"/>
  <c r="AV12"/>
  <c r="U58"/>
  <c r="AC62"/>
  <c r="AG64"/>
  <c r="Q56"/>
  <c r="AT48"/>
  <c r="AS48"/>
  <c r="Q58"/>
  <c r="AT50"/>
  <c r="AS50"/>
  <c r="E52"/>
  <c r="AT52" s="1"/>
  <c r="AC64"/>
  <c r="M56"/>
  <c r="AT56" s="1"/>
  <c r="AS4"/>
  <c r="M60"/>
  <c r="AS60" s="1"/>
  <c r="M62"/>
  <c r="Q62"/>
  <c r="M14"/>
  <c r="I76"/>
  <c r="AT76" s="1"/>
  <c r="E80"/>
  <c r="Q80"/>
  <c r="I82"/>
  <c r="U82"/>
  <c r="AT70"/>
  <c r="AS70"/>
  <c r="E74"/>
  <c r="AT74" s="1"/>
  <c r="Y84"/>
  <c r="M84"/>
  <c r="AS72"/>
  <c r="AT72"/>
  <c r="AS78"/>
  <c r="AT78"/>
  <c r="AS68"/>
  <c r="AT68"/>
  <c r="I40"/>
  <c r="M42"/>
  <c r="E38"/>
  <c r="Q38"/>
  <c r="AS26"/>
  <c r="AT26"/>
  <c r="AS30"/>
  <c r="AT30"/>
  <c r="M36"/>
  <c r="I16"/>
  <c r="I34"/>
  <c r="Y42"/>
  <c r="AT28"/>
  <c r="AS28"/>
  <c r="E32"/>
  <c r="U40"/>
  <c r="E10"/>
  <c r="E20"/>
  <c r="I12"/>
  <c r="E18"/>
  <c r="M18"/>
  <c r="E8"/>
  <c r="Q14"/>
  <c r="AC20"/>
  <c r="I18"/>
  <c r="E16"/>
  <c r="M20"/>
  <c r="U18"/>
  <c r="Y20"/>
  <c r="Q16"/>
  <c r="M10"/>
  <c r="Q20"/>
  <c r="I8"/>
  <c r="U16"/>
  <c r="E14"/>
  <c r="M16"/>
  <c r="U14"/>
  <c r="E6"/>
  <c r="AT6" s="1"/>
  <c r="M12"/>
  <c r="I14"/>
  <c r="I10"/>
  <c r="AC18"/>
  <c r="I20"/>
  <c r="U20"/>
  <c r="Q12"/>
  <c r="Y18"/>
  <c r="E12"/>
  <c r="AT12" s="1"/>
  <c r="Y16"/>
  <c r="Q18"/>
  <c r="D12" i="47"/>
  <c r="G4"/>
  <c r="F7"/>
  <c r="C12"/>
  <c r="D2"/>
  <c r="E14"/>
  <c r="F10"/>
  <c r="C22"/>
  <c r="E23"/>
  <c r="G10"/>
  <c r="F37"/>
  <c r="D13"/>
  <c r="G26"/>
  <c r="E32"/>
  <c r="C30"/>
  <c r="C34"/>
  <c r="F11"/>
  <c r="G20"/>
  <c r="C14"/>
  <c r="F15"/>
  <c r="G34"/>
  <c r="G38"/>
  <c r="D22"/>
  <c r="G11"/>
  <c r="E31"/>
  <c r="C25"/>
  <c r="G5"/>
  <c r="F26"/>
  <c r="C23"/>
  <c r="F8"/>
  <c r="F28"/>
  <c r="E22"/>
  <c r="G7"/>
  <c r="G6"/>
  <c r="D27"/>
  <c r="F38"/>
  <c r="E21"/>
  <c r="F17"/>
  <c r="C31"/>
  <c r="E12"/>
  <c r="G36"/>
  <c r="F6"/>
  <c r="F23"/>
  <c r="F35"/>
  <c r="F20"/>
  <c r="F3"/>
  <c r="C35"/>
  <c r="D35"/>
  <c r="E2"/>
  <c r="G9"/>
  <c r="G8"/>
  <c r="E35"/>
  <c r="G22"/>
  <c r="D21"/>
  <c r="E34"/>
  <c r="C33"/>
  <c r="F5"/>
  <c r="F18"/>
  <c r="C2"/>
  <c r="F34"/>
  <c r="C32"/>
  <c r="C24"/>
  <c r="D14"/>
  <c r="G37"/>
  <c r="F9"/>
  <c r="G25"/>
  <c r="F19"/>
  <c r="F36"/>
  <c r="F24"/>
  <c r="F29"/>
  <c r="F27"/>
  <c r="E13"/>
  <c r="E24"/>
  <c r="F33"/>
  <c r="G23"/>
  <c r="C21"/>
  <c r="F25"/>
  <c r="F4"/>
  <c r="G29"/>
  <c r="E25"/>
  <c r="D30"/>
  <c r="G27"/>
  <c r="D31"/>
  <c r="C13"/>
  <c r="D32"/>
  <c r="G19"/>
  <c r="E30"/>
  <c r="F22"/>
  <c r="G28"/>
  <c r="E33"/>
  <c r="F16"/>
  <c r="G3"/>
  <c r="H14" i="51" l="1"/>
  <c r="H22"/>
  <c r="H28"/>
  <c r="AT18" i="63"/>
  <c r="H35" i="51"/>
  <c r="H38"/>
  <c r="G33"/>
  <c r="G39"/>
  <c r="G38"/>
  <c r="G14"/>
  <c r="G6"/>
  <c r="G9"/>
  <c r="H6"/>
  <c r="G16"/>
  <c r="H16"/>
  <c r="G28"/>
  <c r="G18"/>
  <c r="G41"/>
  <c r="G26"/>
  <c r="AT10" i="63"/>
  <c r="AT16"/>
  <c r="AT8"/>
  <c r="AT20"/>
  <c r="AT14"/>
  <c r="H27" i="51"/>
  <c r="G27"/>
  <c r="G40"/>
  <c r="H36"/>
  <c r="H20"/>
  <c r="H17"/>
  <c r="H37"/>
  <c r="H8"/>
  <c r="H11"/>
  <c r="H25"/>
  <c r="H30"/>
  <c r="H40"/>
  <c r="H7"/>
  <c r="H32"/>
  <c r="H42"/>
  <c r="H33"/>
  <c r="H23"/>
  <c r="G21"/>
  <c r="G35"/>
  <c r="G7"/>
  <c r="G24"/>
  <c r="G32"/>
  <c r="G22"/>
  <c r="G42"/>
  <c r="G23"/>
  <c r="G36"/>
  <c r="G17"/>
  <c r="G25"/>
  <c r="G8"/>
  <c r="G11"/>
  <c r="G30"/>
  <c r="G20"/>
  <c r="G37"/>
  <c r="AS54" i="63"/>
  <c r="AU54" s="1"/>
  <c r="AX54" s="1"/>
  <c r="E18" i="51"/>
  <c r="D18"/>
  <c r="D33"/>
  <c r="D41"/>
  <c r="E15"/>
  <c r="D15"/>
  <c r="E34"/>
  <c r="D34"/>
  <c r="E13"/>
  <c r="D13"/>
  <c r="E38"/>
  <c r="D22"/>
  <c r="D24"/>
  <c r="D32"/>
  <c r="E16"/>
  <c r="D16"/>
  <c r="D10"/>
  <c r="E10"/>
  <c r="E19"/>
  <c r="D19"/>
  <c r="E29"/>
  <c r="D29"/>
  <c r="E31"/>
  <c r="D31"/>
  <c r="AS62" i="63"/>
  <c r="AS52"/>
  <c r="AU50"/>
  <c r="AX50" s="1"/>
  <c r="AU48"/>
  <c r="AX48" s="1"/>
  <c r="AS64"/>
  <c r="AT64"/>
  <c r="AT58"/>
  <c r="AS58"/>
  <c r="AS56"/>
  <c r="AS18"/>
  <c r="AU18" s="1"/>
  <c r="AS20"/>
  <c r="AU20" s="1"/>
  <c r="AS22"/>
  <c r="AU22" s="1"/>
  <c r="AS16"/>
  <c r="AU16" s="1"/>
  <c r="AS14"/>
  <c r="AU14" s="1"/>
  <c r="AS12"/>
  <c r="AU12" s="1"/>
  <c r="AS10"/>
  <c r="AS8"/>
  <c r="AU8" s="1"/>
  <c r="AS6"/>
  <c r="AU6" s="1"/>
  <c r="AS80"/>
  <c r="AT60"/>
  <c r="AT80"/>
  <c r="AT62"/>
  <c r="AT82"/>
  <c r="AT42"/>
  <c r="AS76"/>
  <c r="AT84"/>
  <c r="AS82"/>
  <c r="AS84"/>
  <c r="AU70"/>
  <c r="AX70" s="1"/>
  <c r="AU78"/>
  <c r="AX78" s="1"/>
  <c r="AT38"/>
  <c r="AS38"/>
  <c r="AS74"/>
  <c r="AU72"/>
  <c r="AX72" s="1"/>
  <c r="AU68"/>
  <c r="AX68" s="1"/>
  <c r="AT40"/>
  <c r="AS40"/>
  <c r="AS42"/>
  <c r="AS32"/>
  <c r="AT32"/>
  <c r="AT34"/>
  <c r="AS34"/>
  <c r="AT36"/>
  <c r="AS36"/>
  <c r="AU30"/>
  <c r="AX30" s="1"/>
  <c r="AU28"/>
  <c r="AX28" s="1"/>
  <c r="AU26"/>
  <c r="AX26" s="1"/>
  <c r="AU4"/>
  <c r="AX4" s="1"/>
  <c r="C28" i="47"/>
  <c r="E5"/>
  <c r="C17"/>
  <c r="D23"/>
  <c r="D25"/>
  <c r="D19"/>
  <c r="D33"/>
  <c r="E9"/>
  <c r="C26"/>
  <c r="D18"/>
  <c r="C29"/>
  <c r="C6"/>
  <c r="C20"/>
  <c r="D16"/>
  <c r="C9"/>
  <c r="D6"/>
  <c r="D11"/>
  <c r="D9"/>
  <c r="E26"/>
  <c r="C19"/>
  <c r="C5"/>
  <c r="D17"/>
  <c r="E18"/>
  <c r="D20"/>
  <c r="E37"/>
  <c r="E38"/>
  <c r="D28"/>
  <c r="D26"/>
  <c r="D24"/>
  <c r="C27"/>
  <c r="D3"/>
  <c r="E10"/>
  <c r="C3"/>
  <c r="C10"/>
  <c r="D10"/>
  <c r="E36"/>
  <c r="D36"/>
  <c r="E27"/>
  <c r="C16"/>
  <c r="D37"/>
  <c r="E8"/>
  <c r="E7"/>
  <c r="E11"/>
  <c r="E16"/>
  <c r="C7"/>
  <c r="E28"/>
  <c r="D8"/>
  <c r="C36"/>
  <c r="E15"/>
  <c r="E20"/>
  <c r="C8"/>
  <c r="D38"/>
  <c r="C4"/>
  <c r="E6"/>
  <c r="D5"/>
  <c r="E29"/>
  <c r="C15"/>
  <c r="D7"/>
  <c r="D15"/>
  <c r="E3"/>
  <c r="D4"/>
  <c r="D29"/>
  <c r="C38"/>
  <c r="E4"/>
  <c r="E17"/>
  <c r="C18"/>
  <c r="E19"/>
  <c r="D34"/>
  <c r="C11"/>
  <c r="C37"/>
  <c r="AU10" i="63" l="1"/>
  <c r="E24" i="51"/>
  <c r="F24" s="1"/>
  <c r="I24" s="1"/>
  <c r="AU56" i="63"/>
  <c r="AX56" s="1"/>
  <c r="AU52"/>
  <c r="AX52" s="1"/>
  <c r="E23" i="51"/>
  <c r="D23"/>
  <c r="E14"/>
  <c r="D14"/>
  <c r="E27"/>
  <c r="D27"/>
  <c r="F18"/>
  <c r="I18" s="1"/>
  <c r="E33"/>
  <c r="F33" s="1"/>
  <c r="I33" s="1"/>
  <c r="E41"/>
  <c r="F41" s="1"/>
  <c r="I41" s="1"/>
  <c r="F15"/>
  <c r="I15" s="1"/>
  <c r="F34"/>
  <c r="I34" s="1"/>
  <c r="F13"/>
  <c r="I13" s="1"/>
  <c r="E42"/>
  <c r="D42"/>
  <c r="D6"/>
  <c r="E6"/>
  <c r="D38"/>
  <c r="F38" s="1"/>
  <c r="I38" s="1"/>
  <c r="D28"/>
  <c r="E28"/>
  <c r="E22"/>
  <c r="F22" s="1"/>
  <c r="I22" s="1"/>
  <c r="F10"/>
  <c r="I10" s="1"/>
  <c r="E32"/>
  <c r="F32" s="1"/>
  <c r="I32" s="1"/>
  <c r="F16"/>
  <c r="I16" s="1"/>
  <c r="E7"/>
  <c r="D7"/>
  <c r="E35"/>
  <c r="D35"/>
  <c r="E9"/>
  <c r="D9"/>
  <c r="E26"/>
  <c r="D26"/>
  <c r="F29"/>
  <c r="I29" s="1"/>
  <c r="E21"/>
  <c r="D21"/>
  <c r="E39"/>
  <c r="D39"/>
  <c r="F19"/>
  <c r="I19" s="1"/>
  <c r="F31"/>
  <c r="I31" s="1"/>
  <c r="E20"/>
  <c r="D20"/>
  <c r="E37"/>
  <c r="D37"/>
  <c r="E40"/>
  <c r="D40"/>
  <c r="E11"/>
  <c r="D11"/>
  <c r="AU64" i="63"/>
  <c r="AX64" s="1"/>
  <c r="AU58"/>
  <c r="AX58" s="1"/>
  <c r="AU80"/>
  <c r="AX80" s="1"/>
  <c r="AU82"/>
  <c r="AX82" s="1"/>
  <c r="AU60"/>
  <c r="AX60" s="1"/>
  <c r="AU62"/>
  <c r="AX62" s="1"/>
  <c r="AU84"/>
  <c r="AX84" s="1"/>
  <c r="AU76"/>
  <c r="AX76" s="1"/>
  <c r="AU38"/>
  <c r="AX38" s="1"/>
  <c r="AU74"/>
  <c r="AX74" s="1"/>
  <c r="AU40"/>
  <c r="AX40" s="1"/>
  <c r="AU42"/>
  <c r="AX42" s="1"/>
  <c r="AU34"/>
  <c r="AX34" s="1"/>
  <c r="AU32"/>
  <c r="AX32" s="1"/>
  <c r="AU36"/>
  <c r="AX36" s="1"/>
  <c r="AX22"/>
  <c r="AX14"/>
  <c r="AX8"/>
  <c r="E17" i="51"/>
  <c r="D17"/>
  <c r="D8"/>
  <c r="D30"/>
  <c r="D36"/>
  <c r="E8"/>
  <c r="AX20" i="63"/>
  <c r="E30" i="51"/>
  <c r="E36"/>
  <c r="AX18" i="63"/>
  <c r="AX6"/>
  <c r="AX12"/>
  <c r="AX10"/>
  <c r="AX16"/>
  <c r="D25" i="51"/>
  <c r="D12"/>
  <c r="E25"/>
  <c r="E12"/>
  <c r="AZ16" i="63" l="1"/>
  <c r="AZ60"/>
  <c r="AZ82"/>
  <c r="AZ78"/>
  <c r="AZ74"/>
  <c r="AZ70"/>
  <c r="AZ84"/>
  <c r="AZ68"/>
  <c r="AZ80"/>
  <c r="AY70"/>
  <c r="AZ76"/>
  <c r="AZ18"/>
  <c r="AZ72"/>
  <c r="AZ52"/>
  <c r="AZ54"/>
  <c r="AZ58"/>
  <c r="AZ48"/>
  <c r="AZ50"/>
  <c r="AZ32"/>
  <c r="AZ64"/>
  <c r="AZ56"/>
  <c r="AZ62"/>
  <c r="AZ28"/>
  <c r="AZ36"/>
  <c r="AZ40"/>
  <c r="AZ26"/>
  <c r="AZ38"/>
  <c r="AZ42"/>
  <c r="AZ30"/>
  <c r="AZ34"/>
  <c r="AZ22"/>
  <c r="AZ20"/>
  <c r="AZ14"/>
  <c r="AZ4"/>
  <c r="AZ6"/>
  <c r="AZ8"/>
  <c r="AZ12"/>
  <c r="AZ10"/>
  <c r="AY62"/>
  <c r="AY82"/>
  <c r="AY78"/>
  <c r="AY84"/>
  <c r="AY74"/>
  <c r="AY68"/>
  <c r="AY76"/>
  <c r="AY80"/>
  <c r="AY72"/>
  <c r="AY64"/>
  <c r="AY56"/>
  <c r="AY52"/>
  <c r="AY54"/>
  <c r="AY58"/>
  <c r="AY40"/>
  <c r="AY48"/>
  <c r="AY50"/>
  <c r="AY60"/>
  <c r="AY36"/>
  <c r="AY32"/>
  <c r="AY42"/>
  <c r="AY26"/>
  <c r="AY34"/>
  <c r="AY28"/>
  <c r="AY38"/>
  <c r="AY30"/>
  <c r="AY6"/>
  <c r="AY14"/>
  <c r="AY4"/>
  <c r="AY10"/>
  <c r="AY16"/>
  <c r="AY18"/>
  <c r="AY22"/>
  <c r="AY20"/>
  <c r="AY12"/>
  <c r="AY8"/>
  <c r="F23" i="51"/>
  <c r="I23" s="1"/>
  <c r="F14"/>
  <c r="I14" s="1"/>
  <c r="F27"/>
  <c r="I27" s="1"/>
  <c r="F42"/>
  <c r="I42" s="1"/>
  <c r="F6"/>
  <c r="I6" s="1"/>
  <c r="F28"/>
  <c r="I28" s="1"/>
  <c r="F7"/>
  <c r="I7" s="1"/>
  <c r="F21"/>
  <c r="I21" s="1"/>
  <c r="F35"/>
  <c r="I35" s="1"/>
  <c r="F9"/>
  <c r="I9" s="1"/>
  <c r="F26"/>
  <c r="I26" s="1"/>
  <c r="F39"/>
  <c r="I39" s="1"/>
  <c r="F20"/>
  <c r="I20" s="1"/>
  <c r="F37"/>
  <c r="I37" s="1"/>
  <c r="F40"/>
  <c r="I40" s="1"/>
  <c r="F11"/>
  <c r="I11" s="1"/>
  <c r="F30"/>
  <c r="I30" s="1"/>
  <c r="F36"/>
  <c r="I36" s="1"/>
  <c r="F8"/>
  <c r="I8" s="1"/>
  <c r="F17"/>
  <c r="I17" s="1"/>
  <c r="F25"/>
  <c r="I25" s="1"/>
  <c r="F12"/>
  <c r="I12" s="1"/>
  <c r="J6" l="1"/>
  <c r="J8" l="1"/>
  <c r="J27"/>
  <c r="J24"/>
  <c r="J37"/>
  <c r="J16"/>
  <c r="J19"/>
  <c r="J40"/>
  <c r="J33"/>
  <c r="J9"/>
  <c r="J34"/>
  <c r="J35"/>
  <c r="J31"/>
  <c r="J42"/>
  <c r="J17"/>
  <c r="J41"/>
  <c r="J20"/>
  <c r="J29"/>
  <c r="J26"/>
  <c r="J18"/>
  <c r="J28"/>
  <c r="J32"/>
  <c r="J23"/>
  <c r="J25"/>
  <c r="J10"/>
  <c r="J11"/>
  <c r="J13"/>
  <c r="J21"/>
  <c r="J12"/>
  <c r="J7"/>
  <c r="J15"/>
  <c r="J14"/>
  <c r="J36"/>
  <c r="J38"/>
  <c r="J30"/>
  <c r="J22"/>
  <c r="J39"/>
  <c r="L39" l="1"/>
  <c r="L35"/>
  <c r="L31"/>
  <c r="L27"/>
  <c r="L23"/>
  <c r="L40"/>
  <c r="L36"/>
  <c r="L32"/>
  <c r="L28"/>
  <c r="L24"/>
  <c r="L20"/>
  <c r="L41"/>
  <c r="L37"/>
  <c r="L33"/>
  <c r="L29"/>
  <c r="L25"/>
  <c r="L21"/>
  <c r="L42"/>
  <c r="L38"/>
  <c r="L34"/>
  <c r="L30"/>
  <c r="L26"/>
  <c r="L22"/>
  <c r="L6"/>
  <c r="L16"/>
  <c r="L12"/>
  <c r="L8"/>
  <c r="L17"/>
  <c r="L13"/>
  <c r="L9"/>
  <c r="L18"/>
  <c r="L14"/>
  <c r="L10"/>
  <c r="L19"/>
  <c r="L15"/>
  <c r="L11"/>
  <c r="L7"/>
  <c r="L5"/>
</calcChain>
</file>

<file path=xl/sharedStrings.xml><?xml version="1.0" encoding="utf-8"?>
<sst xmlns="http://schemas.openxmlformats.org/spreadsheetml/2006/main" count="2160" uniqueCount="558">
  <si>
    <t>ブロック別　組合せ・日程 ・ 会場一覧</t>
    <rPh sb="4" eb="5">
      <t>ベツ</t>
    </rPh>
    <rPh sb="6" eb="8">
      <t>クミアワ</t>
    </rPh>
    <rPh sb="10" eb="12">
      <t>ニッテイ</t>
    </rPh>
    <rPh sb="15" eb="17">
      <t>カイジョウ</t>
    </rPh>
    <rPh sb="17" eb="19">
      <t>イチラン</t>
    </rPh>
    <phoneticPr fontId="4"/>
  </si>
  <si>
    <t>備　考</t>
    <rPh sb="0" eb="1">
      <t>ビ</t>
    </rPh>
    <rPh sb="2" eb="3">
      <t>コウ</t>
    </rPh>
    <phoneticPr fontId="4"/>
  </si>
  <si>
    <t>日</t>
    <rPh sb="0" eb="1">
      <t>ニチ</t>
    </rPh>
    <phoneticPr fontId="4"/>
  </si>
  <si>
    <t>土</t>
    <rPh sb="0" eb="1">
      <t>ド</t>
    </rPh>
    <phoneticPr fontId="4"/>
  </si>
  <si>
    <t>対戦スケジュール</t>
    <phoneticPr fontId="4"/>
  </si>
  <si>
    <t>会場担当</t>
    <rPh sb="0" eb="2">
      <t>カイジョウ</t>
    </rPh>
    <rPh sb="2" eb="4">
      <t>タントウ</t>
    </rPh>
    <phoneticPr fontId="3"/>
  </si>
  <si>
    <t>チーム名</t>
    <rPh sb="3" eb="4">
      <t>メイ</t>
    </rPh>
    <phoneticPr fontId="4"/>
  </si>
  <si>
    <t>試合数</t>
    <rPh sb="0" eb="2">
      <t>シアイ</t>
    </rPh>
    <rPh sb="2" eb="3">
      <t>スウ</t>
    </rPh>
    <phoneticPr fontId="4"/>
  </si>
  <si>
    <t>勝ち点</t>
    <rPh sb="0" eb="1">
      <t>カ</t>
    </rPh>
    <rPh sb="2" eb="3">
      <t>テン</t>
    </rPh>
    <phoneticPr fontId="4"/>
  </si>
  <si>
    <t>試合数</t>
    <rPh sb="0" eb="3">
      <t>シアイスウ</t>
    </rPh>
    <phoneticPr fontId="4"/>
  </si>
  <si>
    <t>勝ち点率</t>
    <phoneticPr fontId="4"/>
  </si>
  <si>
    <t>勝ち点率</t>
    <rPh sb="0" eb="1">
      <t>カ</t>
    </rPh>
    <rPh sb="2" eb="3">
      <t>テン</t>
    </rPh>
    <rPh sb="3" eb="4">
      <t>リツ</t>
    </rPh>
    <phoneticPr fontId="4"/>
  </si>
  <si>
    <t>ブロック
順位</t>
    <rPh sb="5" eb="7">
      <t>ジュンイ</t>
    </rPh>
    <phoneticPr fontId="4"/>
  </si>
  <si>
    <t>－</t>
  </si>
  <si>
    <t>４節</t>
    <rPh sb="1" eb="2">
      <t>セツ</t>
    </rPh>
    <phoneticPr fontId="4"/>
  </si>
  <si>
    <t>３節</t>
    <rPh sb="1" eb="2">
      <t>セツ</t>
    </rPh>
    <phoneticPr fontId="4"/>
  </si>
  <si>
    <t>２節</t>
    <rPh sb="1" eb="2">
      <t>セツ</t>
    </rPh>
    <phoneticPr fontId="4"/>
  </si>
  <si>
    <t>１節</t>
    <rPh sb="1" eb="2">
      <t>セツ</t>
    </rPh>
    <phoneticPr fontId="4"/>
  </si>
  <si>
    <t>石井４</t>
    <rPh sb="0" eb="2">
      <t>イシイ</t>
    </rPh>
    <phoneticPr fontId="4"/>
  </si>
  <si>
    <t>石井６</t>
    <rPh sb="0" eb="2">
      <t>イシイ</t>
    </rPh>
    <phoneticPr fontId="4"/>
  </si>
  <si>
    <t>会　場</t>
    <rPh sb="0" eb="1">
      <t>カイ</t>
    </rPh>
    <rPh sb="2" eb="3">
      <t>バ</t>
    </rPh>
    <phoneticPr fontId="3"/>
  </si>
  <si>
    <t>ブロック</t>
    <phoneticPr fontId="3"/>
  </si>
  <si>
    <t>石井３</t>
    <rPh sb="0" eb="2">
      <t>イシイ</t>
    </rPh>
    <phoneticPr fontId="4"/>
  </si>
  <si>
    <t>石井２</t>
    <rPh sb="0" eb="2">
      <t>イシイ</t>
    </rPh>
    <phoneticPr fontId="4"/>
  </si>
  <si>
    <t>本郷北ＦＣ</t>
    <rPh sb="0" eb="2">
      <t>ホンゴウ</t>
    </rPh>
    <rPh sb="2" eb="3">
      <t>キタ</t>
    </rPh>
    <phoneticPr fontId="3"/>
  </si>
  <si>
    <t>石井６</t>
    <rPh sb="0" eb="2">
      <t>イシイ</t>
    </rPh>
    <phoneticPr fontId="3"/>
  </si>
  <si>
    <t>平出Ｂ</t>
    <rPh sb="0" eb="2">
      <t>ヒライデ</t>
    </rPh>
    <phoneticPr fontId="4"/>
  </si>
  <si>
    <t>石井５</t>
    <rPh sb="0" eb="2">
      <t>イシイ</t>
    </rPh>
    <phoneticPr fontId="4"/>
  </si>
  <si>
    <t>県大会出場</t>
    <rPh sb="0" eb="3">
      <t>ケンタイカイ</t>
    </rPh>
    <rPh sb="3" eb="5">
      <t>シュツジョウ</t>
    </rPh>
    <phoneticPr fontId="3"/>
  </si>
  <si>
    <t>Ａ ブロック</t>
    <phoneticPr fontId="4"/>
  </si>
  <si>
    <t>Ｃ ブロック</t>
    <phoneticPr fontId="4"/>
  </si>
  <si>
    <t>ＦＣペンサーレ</t>
    <phoneticPr fontId="3"/>
  </si>
  <si>
    <t>長谷川　洋
（中部地区副代表）
岡西ＦＣ</t>
    <rPh sb="0" eb="3">
      <t>ハセガワ</t>
    </rPh>
    <rPh sb="4" eb="5">
      <t>ヨウ</t>
    </rPh>
    <rPh sb="7" eb="8">
      <t>チュウ</t>
    </rPh>
    <phoneticPr fontId="4"/>
  </si>
  <si>
    <t xml:space="preserve"> 〒３２１－３２３２
 宇都宮市氷室町１７８８－２
　k.himuro.128@xrj.biglobe.ne.jp</t>
    <rPh sb="16" eb="19">
      <t>ヒムロマチ</t>
    </rPh>
    <phoneticPr fontId="4"/>
  </si>
  <si>
    <t>鈴木　義則
（上三川地区代表）
本郷北ＦＣ</t>
    <rPh sb="0" eb="2">
      <t>スズキ</t>
    </rPh>
    <rPh sb="7" eb="10">
      <t>カミノカワ</t>
    </rPh>
    <rPh sb="10" eb="12">
      <t>チク</t>
    </rPh>
    <phoneticPr fontId="4"/>
  </si>
  <si>
    <t>白沢Ａ</t>
    <rPh sb="0" eb="2">
      <t>シラサワ</t>
    </rPh>
    <phoneticPr fontId="4"/>
  </si>
  <si>
    <t>白沢Ｂ</t>
    <rPh sb="0" eb="2">
      <t>シラサワ</t>
    </rPh>
    <phoneticPr fontId="4"/>
  </si>
  <si>
    <t>① 9:00</t>
    <phoneticPr fontId="13"/>
  </si>
  <si>
    <t>② 9:50</t>
    <phoneticPr fontId="13"/>
  </si>
  <si>
    <t>③10:40</t>
    <phoneticPr fontId="13"/>
  </si>
  <si>
    <t>④11:30</t>
    <phoneticPr fontId="13"/>
  </si>
  <si>
    <t>⑤12:20</t>
    <phoneticPr fontId="13"/>
  </si>
  <si>
    <t>⑥13:10</t>
    <phoneticPr fontId="13"/>
  </si>
  <si>
    <t>B8-B2</t>
    <phoneticPr fontId="3"/>
  </si>
  <si>
    <t>C8/C2/C2/C8</t>
    <phoneticPr fontId="3"/>
  </si>
  <si>
    <t>B5-B8</t>
    <phoneticPr fontId="3"/>
  </si>
  <si>
    <t>C5/C8/C8/C5</t>
    <phoneticPr fontId="3"/>
  </si>
  <si>
    <t>B2-B5</t>
    <phoneticPr fontId="3"/>
  </si>
  <si>
    <t>C2/C5/C5/C2</t>
    <phoneticPr fontId="3"/>
  </si>
  <si>
    <t>D8/D9/D9/D8</t>
  </si>
  <si>
    <t>D9/D7/D7/D9</t>
  </si>
  <si>
    <t>細谷ＳＣ</t>
    <rPh sb="0" eb="2">
      <t>ホソヤ</t>
    </rPh>
    <phoneticPr fontId="3"/>
  </si>
  <si>
    <t>A3-A4</t>
    <phoneticPr fontId="3"/>
  </si>
  <si>
    <t>本郷北小</t>
    <rPh sb="0" eb="2">
      <t>ホンゴウ</t>
    </rPh>
    <rPh sb="2" eb="3">
      <t>キタ</t>
    </rPh>
    <rPh sb="3" eb="4">
      <t>ショウ</t>
    </rPh>
    <phoneticPr fontId="4"/>
  </si>
  <si>
    <t>清原ＳＳＳ</t>
    <rPh sb="0" eb="2">
      <t>キヨハラ</t>
    </rPh>
    <phoneticPr fontId="3"/>
  </si>
  <si>
    <t>岡西ＦＣ</t>
    <rPh sb="0" eb="2">
      <t>オカニシ</t>
    </rPh>
    <phoneticPr fontId="3"/>
  </si>
  <si>
    <t>B3/B5/B5/B3</t>
    <phoneticPr fontId="3"/>
  </si>
  <si>
    <t>B7/B3/B3/B7</t>
    <phoneticPr fontId="3"/>
  </si>
  <si>
    <t>B5/B7/B7/B5</t>
    <phoneticPr fontId="3"/>
  </si>
  <si>
    <t>平出Ａ</t>
    <rPh sb="0" eb="2">
      <t>ヒライデ</t>
    </rPh>
    <phoneticPr fontId="4"/>
  </si>
  <si>
    <t>B7/B8/B8/B7</t>
    <phoneticPr fontId="3"/>
  </si>
  <si>
    <t>B7-B8</t>
    <phoneticPr fontId="3"/>
  </si>
  <si>
    <t>B9/B7/B7/B9</t>
    <phoneticPr fontId="3"/>
  </si>
  <si>
    <t>B9-B7</t>
    <phoneticPr fontId="3"/>
  </si>
  <si>
    <t>B8/B9/B9/B8</t>
    <phoneticPr fontId="3"/>
  </si>
  <si>
    <t>B8-B9</t>
    <phoneticPr fontId="3"/>
  </si>
  <si>
    <t>C7-C8</t>
  </si>
  <si>
    <t>D7/D8/D8/D7</t>
  </si>
  <si>
    <t>D7-D8</t>
  </si>
  <si>
    <t>C7/C8/C8/C7</t>
  </si>
  <si>
    <t>C9-C7</t>
  </si>
  <si>
    <t>D9-D7</t>
  </si>
  <si>
    <t>C9/C7/C7/C9</t>
  </si>
  <si>
    <t>C8-C9</t>
  </si>
  <si>
    <t>D8-D9</t>
  </si>
  <si>
    <t>シード２</t>
    <phoneticPr fontId="3"/>
  </si>
  <si>
    <t>7-1</t>
    <phoneticPr fontId="3"/>
  </si>
  <si>
    <t>6-9</t>
    <phoneticPr fontId="3"/>
  </si>
  <si>
    <t>4-7</t>
    <phoneticPr fontId="3"/>
  </si>
  <si>
    <t>3-6</t>
    <phoneticPr fontId="3"/>
  </si>
  <si>
    <t>1-4</t>
    <phoneticPr fontId="3"/>
  </si>
  <si>
    <t>8-2</t>
    <phoneticPr fontId="3"/>
  </si>
  <si>
    <t>2-5</t>
    <phoneticPr fontId="3"/>
  </si>
  <si>
    <t>7/1/1/7</t>
  </si>
  <si>
    <t>6-7</t>
    <phoneticPr fontId="3"/>
  </si>
  <si>
    <t>5-9</t>
    <phoneticPr fontId="3"/>
  </si>
  <si>
    <t>2-6</t>
    <phoneticPr fontId="3"/>
  </si>
  <si>
    <t>1-5</t>
    <phoneticPr fontId="3"/>
  </si>
  <si>
    <t>7-2</t>
    <phoneticPr fontId="3"/>
  </si>
  <si>
    <t>9-1</t>
    <phoneticPr fontId="3"/>
  </si>
  <si>
    <t>1/5/5/1</t>
  </si>
  <si>
    <t>2/6/6/2</t>
  </si>
  <si>
    <t>1-6</t>
    <phoneticPr fontId="3"/>
  </si>
  <si>
    <t>2-4</t>
    <phoneticPr fontId="3"/>
  </si>
  <si>
    <t>8-1</t>
    <phoneticPr fontId="3"/>
  </si>
  <si>
    <t>6-8</t>
    <phoneticPr fontId="3"/>
  </si>
  <si>
    <t>4-9</t>
    <phoneticPr fontId="3"/>
  </si>
  <si>
    <t>1-2</t>
    <phoneticPr fontId="3"/>
  </si>
  <si>
    <t>4-5</t>
    <phoneticPr fontId="3"/>
  </si>
  <si>
    <t>3-1</t>
    <phoneticPr fontId="3"/>
  </si>
  <si>
    <t>6-4</t>
    <phoneticPr fontId="3"/>
  </si>
  <si>
    <t>2-3</t>
    <phoneticPr fontId="3"/>
  </si>
  <si>
    <t>5-6</t>
    <phoneticPr fontId="3"/>
  </si>
  <si>
    <t>会場</t>
    <rPh sb="0" eb="2">
      <t>カイジョウ</t>
    </rPh>
    <phoneticPr fontId="21"/>
  </si>
  <si>
    <t>会場担当</t>
    <rPh sb="0" eb="2">
      <t>カイジョウ</t>
    </rPh>
    <rPh sb="2" eb="4">
      <t>タントウ</t>
    </rPh>
    <phoneticPr fontId="21"/>
  </si>
  <si>
    <t>開催日</t>
    <rPh sb="0" eb="3">
      <t>カイサイビ</t>
    </rPh>
    <phoneticPr fontId="21"/>
  </si>
  <si>
    <t>【試合時間：２０分-５分-２０分】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21"/>
  </si>
  <si>
    <t>試合開始</t>
    <rPh sb="0" eb="2">
      <t>シアイ</t>
    </rPh>
    <rPh sb="2" eb="4">
      <t>カイシ</t>
    </rPh>
    <phoneticPr fontId="21"/>
  </si>
  <si>
    <t>チーム名</t>
    <rPh sb="3" eb="4">
      <t>メイ</t>
    </rPh>
    <phoneticPr fontId="21"/>
  </si>
  <si>
    <t>得点</t>
    <rPh sb="0" eb="2">
      <t>トクテン</t>
    </rPh>
    <phoneticPr fontId="21"/>
  </si>
  <si>
    <t>－</t>
    <phoneticPr fontId="21"/>
  </si>
  <si>
    <t>－</t>
    <phoneticPr fontId="21"/>
  </si>
  <si>
    <t>警告／退場</t>
    <rPh sb="0" eb="2">
      <t>ケイコク</t>
    </rPh>
    <rPh sb="3" eb="5">
      <t>タイジョウ</t>
    </rPh>
    <phoneticPr fontId="21"/>
  </si>
  <si>
    <t>氏名</t>
    <rPh sb="0" eb="2">
      <t>シメイ</t>
    </rPh>
    <phoneticPr fontId="21"/>
  </si>
  <si>
    <t>番号</t>
    <rPh sb="0" eb="2">
      <t>バンゴウ</t>
    </rPh>
    <phoneticPr fontId="21"/>
  </si>
  <si>
    <t>理由</t>
    <rPh sb="0" eb="2">
      <t>リユウ</t>
    </rPh>
    <phoneticPr fontId="21"/>
  </si>
  <si>
    <t>警告　　退場</t>
    <rPh sb="0" eb="2">
      <t>ケイコク</t>
    </rPh>
    <rPh sb="4" eb="6">
      <t>タイジョウ</t>
    </rPh>
    <phoneticPr fontId="21"/>
  </si>
  <si>
    <t>会場</t>
    <rPh sb="0" eb="2">
      <t>カイジョウ</t>
    </rPh>
    <phoneticPr fontId="39"/>
  </si>
  <si>
    <t>会場担当</t>
    <rPh sb="0" eb="2">
      <t>カイジョウ</t>
    </rPh>
    <rPh sb="2" eb="4">
      <t>タントウ</t>
    </rPh>
    <phoneticPr fontId="39"/>
  </si>
  <si>
    <t>開催日</t>
    <rPh sb="0" eb="3">
      <t>カイサイビ</t>
    </rPh>
    <phoneticPr fontId="39"/>
  </si>
  <si>
    <t>【試合時間：２０分-５分-２０分】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9"/>
  </si>
  <si>
    <t>チーム名</t>
    <rPh sb="3" eb="4">
      <t>メイ</t>
    </rPh>
    <phoneticPr fontId="39"/>
  </si>
  <si>
    <t>－</t>
    <phoneticPr fontId="39"/>
  </si>
  <si>
    <t>－</t>
    <phoneticPr fontId="39"/>
  </si>
  <si>
    <t>警告／退場</t>
    <rPh sb="0" eb="2">
      <t>ケイコク</t>
    </rPh>
    <rPh sb="3" eb="5">
      <t>タイジョウ</t>
    </rPh>
    <phoneticPr fontId="39"/>
  </si>
  <si>
    <t>氏名</t>
    <rPh sb="0" eb="2">
      <t>シメイ</t>
    </rPh>
    <phoneticPr fontId="39"/>
  </si>
  <si>
    <t>番号</t>
    <rPh sb="0" eb="2">
      <t>バンゴウ</t>
    </rPh>
    <phoneticPr fontId="39"/>
  </si>
  <si>
    <t>理由</t>
    <rPh sb="0" eb="2">
      <t>リユウ</t>
    </rPh>
    <phoneticPr fontId="39"/>
  </si>
  <si>
    <t>警告　　退場</t>
    <rPh sb="0" eb="2">
      <t>ケイコク</t>
    </rPh>
    <rPh sb="4" eb="6">
      <t>タイジョウ</t>
    </rPh>
    <phoneticPr fontId="39"/>
  </si>
  <si>
    <t>緑が丘ＹＦＣ</t>
    <rPh sb="0" eb="1">
      <t>ミドリ</t>
    </rPh>
    <rPh sb="2" eb="3">
      <t>オカ</t>
    </rPh>
    <phoneticPr fontId="3"/>
  </si>
  <si>
    <t>Ｂ ブロック</t>
    <phoneticPr fontId="4"/>
  </si>
  <si>
    <t>Ｄ ブロック</t>
    <phoneticPr fontId="4"/>
  </si>
  <si>
    <t>シード１</t>
    <phoneticPr fontId="3"/>
  </si>
  <si>
    <t>ブラッドレスＳＳ</t>
    <phoneticPr fontId="3"/>
  </si>
  <si>
    <t>ＦＣブロケード</t>
    <phoneticPr fontId="3"/>
  </si>
  <si>
    <t>ＳＵＧＡＯ ＳＣ</t>
    <phoneticPr fontId="3"/>
  </si>
  <si>
    <t>ＦＣアリーバ</t>
    <phoneticPr fontId="3"/>
  </si>
  <si>
    <t>シャルムグランツＳＣ</t>
    <phoneticPr fontId="3"/>
  </si>
  <si>
    <t>ＦＣ Ｒｉｓｏ</t>
    <phoneticPr fontId="3"/>
  </si>
  <si>
    <t>Ｓ４スペランツァ</t>
    <phoneticPr fontId="3"/>
  </si>
  <si>
    <t>ＦＣグラシアス</t>
    <phoneticPr fontId="3"/>
  </si>
  <si>
    <t>総合
順位</t>
    <rPh sb="0" eb="2">
      <t>ソウゴウ</t>
    </rPh>
    <rPh sb="3" eb="5">
      <t>ジュンイ</t>
    </rPh>
    <phoneticPr fontId="3"/>
  </si>
  <si>
    <t>ＪＦＡ　Ｕ-１２サッカーリーグ2018（in栃木） 宇河地域リーグ戦（後期）</t>
    <rPh sb="35" eb="36">
      <t>アト</t>
    </rPh>
    <phoneticPr fontId="4"/>
  </si>
  <si>
    <t>（10チーム）</t>
    <phoneticPr fontId="4"/>
  </si>
  <si>
    <t>（９チーム）</t>
    <phoneticPr fontId="4"/>
  </si>
  <si>
    <t>ﾌﾞﾛｯｸ責任者チーム</t>
    <rPh sb="5" eb="8">
      <t>セキニンシャ</t>
    </rPh>
    <phoneticPr fontId="4"/>
  </si>
  <si>
    <t>会場チーム</t>
    <rPh sb="0" eb="2">
      <t>カイジョウ</t>
    </rPh>
    <phoneticPr fontId="4"/>
  </si>
  <si>
    <t>複数ｴﾝﾄﾘｰ
チーム</t>
    <phoneticPr fontId="3"/>
  </si>
  <si>
    <t>石井ＦＣ</t>
    <rPh sb="0" eb="2">
      <t>イシイ</t>
    </rPh>
    <phoneticPr fontId="3"/>
  </si>
  <si>
    <t>姿川第一ＦＣ</t>
    <rPh sb="0" eb="1">
      <t>スガタ</t>
    </rPh>
    <rPh sb="1" eb="2">
      <t>カワ</t>
    </rPh>
    <rPh sb="2" eb="4">
      <t>ダイイチ</t>
    </rPh>
    <phoneticPr fontId="3"/>
  </si>
  <si>
    <t>上河内ＪＳＣ</t>
    <rPh sb="0" eb="3">
      <t>カミカワチ</t>
    </rPh>
    <phoneticPr fontId="3"/>
  </si>
  <si>
    <t>宝木キッカーズ</t>
    <rPh sb="0" eb="2">
      <t>タカラギ</t>
    </rPh>
    <phoneticPr fontId="3"/>
  </si>
  <si>
    <t>ＦＣみらい Ｐ</t>
    <phoneticPr fontId="3"/>
  </si>
  <si>
    <t>上三川ＳＣ</t>
    <rPh sb="0" eb="3">
      <t>カミノカワ</t>
    </rPh>
    <phoneticPr fontId="3"/>
  </si>
  <si>
    <t>ＦＣみらい Ｖ</t>
    <phoneticPr fontId="3"/>
  </si>
  <si>
    <t>雀宮ＦＣ</t>
    <rPh sb="0" eb="2">
      <t>スズメノミヤ</t>
    </rPh>
    <phoneticPr fontId="3"/>
  </si>
  <si>
    <t>河内ＳＣジュベニール</t>
    <rPh sb="0" eb="2">
      <t>カワチ</t>
    </rPh>
    <phoneticPr fontId="3"/>
  </si>
  <si>
    <t>泉ＦＣ宇都宮</t>
    <rPh sb="0" eb="1">
      <t>イズミ</t>
    </rPh>
    <rPh sb="3" eb="6">
      <t>ウツノミヤ</t>
    </rPh>
    <phoneticPr fontId="3"/>
  </si>
  <si>
    <t>ＦＣグランディール宇都宮</t>
    <rPh sb="9" eb="12">
      <t>ウツノミヤ</t>
    </rPh>
    <phoneticPr fontId="3"/>
  </si>
  <si>
    <t>昭和・戸祭ＳＣ</t>
    <rPh sb="0" eb="2">
      <t>ショウワ</t>
    </rPh>
    <rPh sb="3" eb="5">
      <t>トマツリ</t>
    </rPh>
    <phoneticPr fontId="3"/>
  </si>
  <si>
    <t>国本ＪＳＣ</t>
    <rPh sb="0" eb="2">
      <t>クニモト</t>
    </rPh>
    <phoneticPr fontId="3"/>
  </si>
  <si>
    <t>サウス宇都宮ＳＣ</t>
    <rPh sb="3" eb="6">
      <t>ウツノミヤ</t>
    </rPh>
    <phoneticPr fontId="3"/>
  </si>
  <si>
    <t>宇都宮北部ＦＣトレ</t>
    <rPh sb="0" eb="3">
      <t>ウツノミヤ</t>
    </rPh>
    <rPh sb="3" eb="5">
      <t>ホクブ</t>
    </rPh>
    <phoneticPr fontId="3"/>
  </si>
  <si>
    <t>岡本ＦＣ</t>
    <rPh sb="0" eb="2">
      <t>オカモト</t>
    </rPh>
    <phoneticPr fontId="3"/>
  </si>
  <si>
    <t>上三川ＦＣ</t>
    <rPh sb="0" eb="3">
      <t>カミノカワ</t>
    </rPh>
    <phoneticPr fontId="3"/>
  </si>
  <si>
    <t>富士見ＳＳＳ</t>
    <rPh sb="0" eb="3">
      <t>フジミ</t>
    </rPh>
    <phoneticPr fontId="3"/>
  </si>
  <si>
    <t>クラブチェルビアット</t>
    <phoneticPr fontId="3"/>
  </si>
  <si>
    <t>カテット白沢ＳＳ</t>
    <rPh sb="4" eb="6">
      <t>シラサワ</t>
    </rPh>
    <phoneticPr fontId="3"/>
  </si>
  <si>
    <t>豊郷ＪＦＣ宇都宮</t>
    <rPh sb="0" eb="2">
      <t>トヨサト</t>
    </rPh>
    <rPh sb="5" eb="8">
      <t>ウツノミヤ</t>
    </rPh>
    <phoneticPr fontId="3"/>
  </si>
  <si>
    <t>ともぞうＳＣ・Ｂ</t>
    <phoneticPr fontId="3"/>
  </si>
  <si>
    <t>１節</t>
    <phoneticPr fontId="3"/>
  </si>
  <si>
    <t>石井５</t>
    <rPh sb="0" eb="2">
      <t>イシイ</t>
    </rPh>
    <phoneticPr fontId="3"/>
  </si>
  <si>
    <t>清原南小</t>
    <rPh sb="0" eb="2">
      <t>キヨハラ</t>
    </rPh>
    <rPh sb="2" eb="3">
      <t>ミナミ</t>
    </rPh>
    <rPh sb="3" eb="4">
      <t>ショウ</t>
    </rPh>
    <phoneticPr fontId="3"/>
  </si>
  <si>
    <t>本郷北小</t>
    <rPh sb="0" eb="2">
      <t>ホンゴウ</t>
    </rPh>
    <rPh sb="2" eb="3">
      <t>キタ</t>
    </rPh>
    <rPh sb="3" eb="4">
      <t>ショウ</t>
    </rPh>
    <phoneticPr fontId="3"/>
  </si>
  <si>
    <t>A</t>
    <phoneticPr fontId="3"/>
  </si>
  <si>
    <t>B123＋B456</t>
    <phoneticPr fontId="3"/>
  </si>
  <si>
    <t>C123＋C456</t>
    <phoneticPr fontId="3"/>
  </si>
  <si>
    <t>D123＋D456</t>
    <phoneticPr fontId="3"/>
  </si>
  <si>
    <t>白沢Ｂ</t>
    <rPh sb="0" eb="2">
      <t>シラサワ</t>
    </rPh>
    <phoneticPr fontId="3"/>
  </si>
  <si>
    <t>A＋B789</t>
    <phoneticPr fontId="3"/>
  </si>
  <si>
    <t>C789＋D789</t>
    <phoneticPr fontId="3"/>
  </si>
  <si>
    <t>２節</t>
    <phoneticPr fontId="3"/>
  </si>
  <si>
    <t>石井１</t>
    <rPh sb="0" eb="2">
      <t>イシイ</t>
    </rPh>
    <phoneticPr fontId="3"/>
  </si>
  <si>
    <t>石井３
B147＋B369</t>
    <rPh sb="0" eb="2">
      <t>イシイ</t>
    </rPh>
    <phoneticPr fontId="3"/>
  </si>
  <si>
    <t>石井４</t>
    <rPh sb="0" eb="2">
      <t>イシイ</t>
    </rPh>
    <phoneticPr fontId="3"/>
  </si>
  <si>
    <t>A</t>
    <phoneticPr fontId="3"/>
  </si>
  <si>
    <t>C147＋C369</t>
    <phoneticPr fontId="3"/>
  </si>
  <si>
    <t>D147＋D369</t>
    <phoneticPr fontId="3"/>
  </si>
  <si>
    <t>石井２</t>
    <phoneticPr fontId="3"/>
  </si>
  <si>
    <t>C258＋D258</t>
    <phoneticPr fontId="3"/>
  </si>
  <si>
    <t>３節</t>
    <phoneticPr fontId="3"/>
  </si>
  <si>
    <t>白沢Ａ</t>
    <rPh sb="0" eb="2">
      <t>シラサワ</t>
    </rPh>
    <phoneticPr fontId="3"/>
  </si>
  <si>
    <t>新田小</t>
    <rPh sb="0" eb="2">
      <t>シンデン</t>
    </rPh>
    <rPh sb="2" eb="3">
      <t>ショウ</t>
    </rPh>
    <phoneticPr fontId="3"/>
  </si>
  <si>
    <t>石井６</t>
    <phoneticPr fontId="3"/>
  </si>
  <si>
    <t>B159＋B267</t>
    <phoneticPr fontId="3"/>
  </si>
  <si>
    <t>C159＋C267</t>
    <phoneticPr fontId="3"/>
  </si>
  <si>
    <t>D159＋D267</t>
    <phoneticPr fontId="3"/>
  </si>
  <si>
    <t>陽南小</t>
    <phoneticPr fontId="3"/>
  </si>
  <si>
    <t>A＋B348</t>
    <phoneticPr fontId="3"/>
  </si>
  <si>
    <t>C348＋D348</t>
    <phoneticPr fontId="3"/>
  </si>
  <si>
    <t>４節</t>
    <phoneticPr fontId="3"/>
  </si>
  <si>
    <t>姿川第一小</t>
    <rPh sb="0" eb="1">
      <t>スガタ</t>
    </rPh>
    <rPh sb="1" eb="2">
      <t>カワ</t>
    </rPh>
    <rPh sb="2" eb="4">
      <t>ダイイチ</t>
    </rPh>
    <rPh sb="4" eb="5">
      <t>ショウ</t>
    </rPh>
    <phoneticPr fontId="3"/>
  </si>
  <si>
    <t>横川東小
C249＋C357</t>
    <rPh sb="0" eb="2">
      <t>ヨコカワ</t>
    </rPh>
    <rPh sb="2" eb="3">
      <t>ヒガシ</t>
    </rPh>
    <rPh sb="3" eb="4">
      <t>ショウ</t>
    </rPh>
    <phoneticPr fontId="3"/>
  </si>
  <si>
    <t>B168＋B249</t>
    <phoneticPr fontId="3"/>
  </si>
  <si>
    <t>D</t>
    <phoneticPr fontId="3"/>
  </si>
  <si>
    <t>A＋B357</t>
    <phoneticPr fontId="3"/>
  </si>
  <si>
    <t>祝：月</t>
    <rPh sb="0" eb="1">
      <t>シュク</t>
    </rPh>
    <rPh sb="2" eb="3">
      <t>ゲツ</t>
    </rPh>
    <phoneticPr fontId="4"/>
  </si>
  <si>
    <t>５節</t>
    <phoneticPr fontId="3"/>
  </si>
  <si>
    <t>未
消化</t>
    <rPh sb="0" eb="1">
      <t>ミ</t>
    </rPh>
    <rPh sb="2" eb="4">
      <t>ショウカ</t>
    </rPh>
    <phoneticPr fontId="3"/>
  </si>
  <si>
    <t>平出Ｂ</t>
    <rPh sb="0" eb="2">
      <t>ヒライデ</t>
    </rPh>
    <phoneticPr fontId="3"/>
  </si>
  <si>
    <t>B258＋C168またはA＋B258＋C168</t>
    <phoneticPr fontId="3"/>
  </si>
  <si>
    <t>Ａ　ブロック
運営責任者</t>
    <phoneticPr fontId="4"/>
  </si>
  <si>
    <t xml:space="preserve"> 〒３２９－１１０５
 宇都宮市中岡本町3713－239
　ham-hase@pa2.so-net.ne.jp</t>
    <phoneticPr fontId="4"/>
  </si>
  <si>
    <t>連絡先</t>
    <phoneticPr fontId="4"/>
  </si>
  <si>
    <t>０９０-８８４６-９３１２</t>
    <phoneticPr fontId="4"/>
  </si>
  <si>
    <t>Ｂ　ブロック
運営責任者</t>
    <phoneticPr fontId="4"/>
  </si>
  <si>
    <t>渡部　広信
（西部地区副代表）
姿一ＦＣ</t>
    <phoneticPr fontId="4"/>
  </si>
  <si>
    <t xml:space="preserve"> 〒３２１－０１５８
 宇都宮市西川田本町４－１０－６
　sugaichifc@gmail.com</t>
    <phoneticPr fontId="4"/>
  </si>
  <si>
    <t>０９０-３３１３-７０４７</t>
    <phoneticPr fontId="4"/>
  </si>
  <si>
    <t>Ｃ　ブロック
運営責任者</t>
    <phoneticPr fontId="4"/>
  </si>
  <si>
    <t>氷室　康一
（東部地区代表）
清原ＳＳＳ</t>
    <phoneticPr fontId="4"/>
  </si>
  <si>
    <t>０９０-１４５７-２０６５</t>
    <phoneticPr fontId="4"/>
  </si>
  <si>
    <t>Ｄ　ブロック
運営責任者</t>
    <phoneticPr fontId="4"/>
  </si>
  <si>
    <t xml:space="preserve"> 〒329－0607
 河内郡上三川町西汗 1746-67
　spw66ny9@arrow.ocn.ne.jp</t>
    <phoneticPr fontId="4"/>
  </si>
  <si>
    <t>０９０-２４７９-３７５９</t>
    <phoneticPr fontId="4"/>
  </si>
  <si>
    <t>ＪＦＡ　U-12サッカーリーグ2018（in栃木） 宇河地域リーグ戦（後期）　　　　Ａブロック</t>
    <rPh sb="35" eb="36">
      <t>アト</t>
    </rPh>
    <phoneticPr fontId="20"/>
  </si>
  <si>
    <t>監督サイン</t>
    <rPh sb="0" eb="2">
      <t>カントク</t>
    </rPh>
    <phoneticPr fontId="21"/>
  </si>
  <si>
    <t>4</t>
    <phoneticPr fontId="40"/>
  </si>
  <si>
    <t>2</t>
    <phoneticPr fontId="40"/>
  </si>
  <si>
    <t>3</t>
    <phoneticPr fontId="40"/>
  </si>
  <si>
    <t>5</t>
    <phoneticPr fontId="40"/>
  </si>
  <si>
    <t>6</t>
    <phoneticPr fontId="40"/>
  </si>
  <si>
    <t>7</t>
    <phoneticPr fontId="40"/>
  </si>
  <si>
    <t>8</t>
    <phoneticPr fontId="40"/>
  </si>
  <si>
    <t>9</t>
    <phoneticPr fontId="40"/>
  </si>
  <si>
    <t>10</t>
    <phoneticPr fontId="40"/>
  </si>
  <si>
    <t>B7</t>
    <phoneticPr fontId="20"/>
  </si>
  <si>
    <t>ＪＦＡ　U-12サッカーリーグ2018（in栃木） 宇河地域リーグ戦（後期）</t>
    <rPh sb="22" eb="24">
      <t>トチギ</t>
    </rPh>
    <rPh sb="26" eb="28">
      <t>ウカワ</t>
    </rPh>
    <rPh sb="28" eb="30">
      <t>チイキ</t>
    </rPh>
    <rPh sb="35" eb="36">
      <t>アト</t>
    </rPh>
    <phoneticPr fontId="4"/>
  </si>
  <si>
    <r>
      <t>【　第１節　】　９／２（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12" eb="13">
      <t>ニチ</t>
    </rPh>
    <phoneticPr fontId="4"/>
  </si>
  <si>
    <t>Ａ</t>
    <phoneticPr fontId="4"/>
  </si>
  <si>
    <t>Ａ ＋ Ｂ（７８９）</t>
    <phoneticPr fontId="4"/>
  </si>
  <si>
    <t>Ｂ(１２３) ＋ Ｂ(４５６)</t>
    <phoneticPr fontId="4"/>
  </si>
  <si>
    <t>岡西ＦＣ</t>
    <phoneticPr fontId="40"/>
  </si>
  <si>
    <t>カテット白沢ＳＳ</t>
    <phoneticPr fontId="40"/>
  </si>
  <si>
    <t>姿川第一ＦＣ</t>
    <rPh sb="0" eb="1">
      <t>スガタ</t>
    </rPh>
    <rPh sb="1" eb="2">
      <t>カワ</t>
    </rPh>
    <rPh sb="2" eb="4">
      <t>ダイイチ</t>
    </rPh>
    <phoneticPr fontId="40"/>
  </si>
  <si>
    <t>5/6/6/5</t>
    <phoneticPr fontId="3"/>
  </si>
  <si>
    <t>4/5/5/4</t>
    <phoneticPr fontId="3"/>
  </si>
  <si>
    <t>1/2/2/1</t>
    <phoneticPr fontId="3"/>
  </si>
  <si>
    <t>A3/A4/A3/A3</t>
    <phoneticPr fontId="3"/>
  </si>
  <si>
    <t>7-8</t>
    <phoneticPr fontId="3"/>
  </si>
  <si>
    <t>2/3/3/2</t>
    <phoneticPr fontId="3"/>
  </si>
  <si>
    <t>A9-A10</t>
    <phoneticPr fontId="3"/>
  </si>
  <si>
    <t>6/4/4/6</t>
    <phoneticPr fontId="3"/>
  </si>
  <si>
    <t>7/8/8/7</t>
    <phoneticPr fontId="3"/>
  </si>
  <si>
    <t>A9/A10/A10/A9</t>
    <phoneticPr fontId="3"/>
  </si>
  <si>
    <t>3/1/1/3</t>
    <phoneticPr fontId="3"/>
  </si>
  <si>
    <t>10-1</t>
    <phoneticPr fontId="3"/>
  </si>
  <si>
    <t>A6-A7</t>
    <phoneticPr fontId="3"/>
  </si>
  <si>
    <t>8/9/9/8</t>
    <phoneticPr fontId="3"/>
  </si>
  <si>
    <t>A6/A7/A7/A6</t>
    <phoneticPr fontId="3"/>
  </si>
  <si>
    <t>⑦14:00</t>
    <phoneticPr fontId="13"/>
  </si>
  <si>
    <t>8-9</t>
    <phoneticPr fontId="3"/>
  </si>
  <si>
    <t>10/1/1/10</t>
    <phoneticPr fontId="3"/>
  </si>
  <si>
    <t>Ｃ(１２３) ＋ Ｃ(４５６)</t>
    <phoneticPr fontId="4"/>
  </si>
  <si>
    <t>Ｃ(７８９) ＋ Ｄ(７８９)</t>
    <phoneticPr fontId="4"/>
  </si>
  <si>
    <t>Ｄ(１２３) ＋ Ｄ(４５６)</t>
    <phoneticPr fontId="4"/>
  </si>
  <si>
    <t>清原南小</t>
    <rPh sb="0" eb="2">
      <t>キヨハラ</t>
    </rPh>
    <rPh sb="2" eb="3">
      <t>ミナミ</t>
    </rPh>
    <rPh sb="3" eb="4">
      <t>ショウ</t>
    </rPh>
    <phoneticPr fontId="4"/>
  </si>
  <si>
    <t>C8/C9/C9/C8</t>
  </si>
  <si>
    <r>
      <t>【　第２節　】　９／８（</t>
    </r>
    <r>
      <rPr>
        <b/>
        <sz val="14"/>
        <color indexed="30"/>
        <rFont val="ＭＳ Ｐゴシック"/>
        <family val="3"/>
        <charset val="128"/>
      </rPr>
      <t>土</t>
    </r>
    <r>
      <rPr>
        <b/>
        <sz val="14"/>
        <rFont val="ＭＳ Ｐゴシック"/>
        <family val="3"/>
        <charset val="128"/>
      </rPr>
      <t>）　富士見ＳＳＳ(B8)は不参加</t>
    </r>
    <rPh sb="12" eb="13">
      <t>ド</t>
    </rPh>
    <rPh sb="15" eb="18">
      <t>フジミ</t>
    </rPh>
    <rPh sb="26" eb="29">
      <t>フサンカ</t>
    </rPh>
    <phoneticPr fontId="4"/>
  </si>
  <si>
    <t>Ｂ(１４７) ＋ Ｂ(３６９)</t>
    <phoneticPr fontId="4"/>
  </si>
  <si>
    <t>石井１</t>
    <rPh sb="0" eb="2">
      <t>イシイ</t>
    </rPh>
    <phoneticPr fontId="4"/>
  </si>
  <si>
    <t>ＦＣアリーバ</t>
    <phoneticPr fontId="40"/>
  </si>
  <si>
    <t>石井ＦＣ</t>
    <phoneticPr fontId="40"/>
  </si>
  <si>
    <t>豊郷ＪＦＣ宇都宮</t>
    <rPh sb="0" eb="2">
      <t>トヨサト</t>
    </rPh>
    <rPh sb="5" eb="8">
      <t>ウツノミヤ</t>
    </rPh>
    <phoneticPr fontId="40"/>
  </si>
  <si>
    <t>8/10/10/8</t>
    <phoneticPr fontId="3"/>
  </si>
  <si>
    <t>5-7</t>
    <phoneticPr fontId="3"/>
  </si>
  <si>
    <t>1/3/3/1</t>
    <phoneticPr fontId="3"/>
  </si>
  <si>
    <t>9-3</t>
    <phoneticPr fontId="3"/>
  </si>
  <si>
    <t>7/1/1/7</t>
    <phoneticPr fontId="3"/>
  </si>
  <si>
    <t>8-10</t>
    <phoneticPr fontId="3"/>
  </si>
  <si>
    <t>4/6/6/4</t>
    <phoneticPr fontId="3"/>
  </si>
  <si>
    <t>1-3</t>
    <phoneticPr fontId="3"/>
  </si>
  <si>
    <t>7/9/9/7</t>
    <phoneticPr fontId="3"/>
  </si>
  <si>
    <t>9/3/3/9</t>
    <phoneticPr fontId="3"/>
  </si>
  <si>
    <t>4-6</t>
    <phoneticPr fontId="3"/>
  </si>
  <si>
    <t>10/2/2/10</t>
    <phoneticPr fontId="3"/>
  </si>
  <si>
    <t>7-9</t>
    <phoneticPr fontId="3"/>
  </si>
  <si>
    <t>3/5/5/3</t>
    <phoneticPr fontId="3"/>
  </si>
  <si>
    <t>4/7/7/4</t>
    <phoneticPr fontId="3"/>
  </si>
  <si>
    <t>10-2</t>
    <phoneticPr fontId="3"/>
  </si>
  <si>
    <t>6/8/8/6</t>
    <phoneticPr fontId="3"/>
  </si>
  <si>
    <t>3-5</t>
    <phoneticPr fontId="3"/>
  </si>
  <si>
    <t>9/1/1/9</t>
    <phoneticPr fontId="3"/>
  </si>
  <si>
    <t>6/9/9/6</t>
    <phoneticPr fontId="3"/>
  </si>
  <si>
    <t>2/4/4/2</t>
    <phoneticPr fontId="3"/>
  </si>
  <si>
    <t>5/7/7/5</t>
    <phoneticPr fontId="3"/>
  </si>
  <si>
    <t>1/4/4/1</t>
    <phoneticPr fontId="3"/>
  </si>
  <si>
    <t>3/6/6/3</t>
    <phoneticPr fontId="3"/>
  </si>
  <si>
    <t>Ｃ(１４７) ＋ Ｃ(３６９)</t>
    <phoneticPr fontId="4"/>
  </si>
  <si>
    <t>Ｃ(２５８) ＋ Ｄ(２５８)</t>
    <phoneticPr fontId="4"/>
  </si>
  <si>
    <t>Ｄ(１４７) ＋ Ｄ(３６９)</t>
    <phoneticPr fontId="4"/>
  </si>
  <si>
    <t>宇都宮北部ＦＣトレ</t>
    <rPh sb="0" eb="3">
      <t>ウツノミヤ</t>
    </rPh>
    <rPh sb="3" eb="5">
      <t>ホクブ</t>
    </rPh>
    <phoneticPr fontId="40"/>
  </si>
  <si>
    <t>Ｓ４スペランツァ</t>
    <phoneticPr fontId="40"/>
  </si>
  <si>
    <t>上河内ＪＳＣ</t>
    <rPh sb="0" eb="3">
      <t>カミカワチ</t>
    </rPh>
    <phoneticPr fontId="40"/>
  </si>
  <si>
    <t>C8-C2</t>
  </si>
  <si>
    <t>D8/D2/D2/D8</t>
  </si>
  <si>
    <t>D8-D2</t>
  </si>
  <si>
    <t>C5-C8</t>
  </si>
  <si>
    <t>D5/D8/D8/D5</t>
    <phoneticPr fontId="3"/>
  </si>
  <si>
    <t>D5-D8</t>
  </si>
  <si>
    <t>C2-C5</t>
  </si>
  <si>
    <t>D2/D5/D5/D2</t>
    <phoneticPr fontId="3"/>
  </si>
  <si>
    <t>D2-D5</t>
  </si>
  <si>
    <r>
      <t>【　第３節　】　９／９（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rFont val="ＭＳ Ｐゴシック"/>
        <family val="3"/>
        <charset val="128"/>
      </rPr>
      <t>）</t>
    </r>
    <rPh sb="12" eb="13">
      <t>ニチ</t>
    </rPh>
    <phoneticPr fontId="4"/>
  </si>
  <si>
    <t>Ａ ＋ Ｂ（３４８）</t>
    <phoneticPr fontId="4"/>
  </si>
  <si>
    <t>Ｂ(１５９) ＋ Ｂ(２６７)</t>
    <phoneticPr fontId="4"/>
  </si>
  <si>
    <t>新田小</t>
    <rPh sb="0" eb="2">
      <t>シンデン</t>
    </rPh>
    <rPh sb="2" eb="3">
      <t>ショウ</t>
    </rPh>
    <phoneticPr fontId="4"/>
  </si>
  <si>
    <t>細谷ＳＣ</t>
    <phoneticPr fontId="40"/>
  </si>
  <si>
    <t>ＦＣグランディール宇都宮</t>
    <phoneticPr fontId="40"/>
  </si>
  <si>
    <t>10/3/3/10</t>
    <phoneticPr fontId="3"/>
  </si>
  <si>
    <t>A6-A9</t>
    <phoneticPr fontId="3"/>
  </si>
  <si>
    <t>5/9/9/5</t>
    <phoneticPr fontId="3"/>
  </si>
  <si>
    <t>10-3</t>
    <phoneticPr fontId="3"/>
  </si>
  <si>
    <t>2/5/5/2</t>
    <phoneticPr fontId="3"/>
  </si>
  <si>
    <t>B4-B8</t>
  </si>
  <si>
    <t>A6/A9/A9/A6</t>
    <phoneticPr fontId="3"/>
  </si>
  <si>
    <t>6/7/7/6</t>
    <phoneticPr fontId="3"/>
  </si>
  <si>
    <t>9/2/2/9</t>
    <phoneticPr fontId="3"/>
  </si>
  <si>
    <t>A8-A1</t>
    <phoneticPr fontId="3"/>
  </si>
  <si>
    <t>1/5/5/1</t>
    <phoneticPr fontId="3"/>
  </si>
  <si>
    <t>9-2</t>
    <phoneticPr fontId="3"/>
  </si>
  <si>
    <t>B3-B4</t>
  </si>
  <si>
    <t>A8/A1/A1/A8</t>
    <phoneticPr fontId="3"/>
  </si>
  <si>
    <t>2/6/6/2</t>
    <phoneticPr fontId="3"/>
  </si>
  <si>
    <t>7-10</t>
    <phoneticPr fontId="3"/>
  </si>
  <si>
    <t>A5-A8</t>
    <phoneticPr fontId="3"/>
  </si>
  <si>
    <t>B8-B3</t>
  </si>
  <si>
    <t>A5/A8/A8/A5</t>
    <phoneticPr fontId="3"/>
  </si>
  <si>
    <t>7/2/2/7</t>
    <phoneticPr fontId="3"/>
  </si>
  <si>
    <t>7/10/10/7</t>
    <phoneticPr fontId="3"/>
  </si>
  <si>
    <t>Ｃ(１５９) ＋ Ｃ(２６７)</t>
    <phoneticPr fontId="4"/>
  </si>
  <si>
    <t>Ｃ(３４８) ＋ Ｄ(３４８)</t>
    <phoneticPr fontId="4"/>
  </si>
  <si>
    <t>Ｄ(１５９) ＋ Ｄ(２６７)</t>
    <phoneticPr fontId="4"/>
  </si>
  <si>
    <t>陽南小</t>
    <rPh sb="0" eb="2">
      <t>ヨウナン</t>
    </rPh>
    <rPh sb="2" eb="3">
      <t>ショウ</t>
    </rPh>
    <phoneticPr fontId="4"/>
  </si>
  <si>
    <t>清原ＳＳＳ</t>
    <rPh sb="0" eb="2">
      <t>キヨハラ</t>
    </rPh>
    <phoneticPr fontId="40"/>
  </si>
  <si>
    <t>国本ＪＳＣ</t>
    <rPh sb="0" eb="2">
      <t>クニモト</t>
    </rPh>
    <phoneticPr fontId="40"/>
  </si>
  <si>
    <t>C4-C8</t>
    <phoneticPr fontId="3"/>
  </si>
  <si>
    <t>D4/D8/D8/D4</t>
    <phoneticPr fontId="3"/>
  </si>
  <si>
    <t>D4-D8</t>
    <phoneticPr fontId="3"/>
  </si>
  <si>
    <t>C4/C8/C8/C4</t>
    <phoneticPr fontId="3"/>
  </si>
  <si>
    <t>C3-C4</t>
    <phoneticPr fontId="3"/>
  </si>
  <si>
    <t>D3/D4/D4/D3</t>
    <phoneticPr fontId="3"/>
  </si>
  <si>
    <t>D3-D4</t>
    <phoneticPr fontId="3"/>
  </si>
  <si>
    <t>C3/C4/C4/C3</t>
    <phoneticPr fontId="3"/>
  </si>
  <si>
    <t>C8-C3</t>
    <phoneticPr fontId="3"/>
  </si>
  <si>
    <t>D8/D3/D3/D8</t>
    <phoneticPr fontId="3"/>
  </si>
  <si>
    <t>D8-D3</t>
    <phoneticPr fontId="3"/>
  </si>
  <si>
    <t>C8/C3/C3/C8</t>
    <phoneticPr fontId="3"/>
  </si>
  <si>
    <t>Ａ ＋ Ｂ（３５７）</t>
    <phoneticPr fontId="4"/>
  </si>
  <si>
    <t>Ｂ(１６８) ＋ Ｂ(２４９)</t>
    <phoneticPr fontId="4"/>
  </si>
  <si>
    <t>姿川第一小</t>
    <rPh sb="0" eb="1">
      <t>スガタ</t>
    </rPh>
    <rPh sb="1" eb="2">
      <t>カワ</t>
    </rPh>
    <rPh sb="2" eb="4">
      <t>ダイイチ</t>
    </rPh>
    <rPh sb="4" eb="5">
      <t>ショウ</t>
    </rPh>
    <phoneticPr fontId="4"/>
  </si>
  <si>
    <t>A3-A7</t>
    <phoneticPr fontId="3"/>
  </si>
  <si>
    <t>B3-B5</t>
  </si>
  <si>
    <t>A3/A7/A7/A3</t>
    <phoneticPr fontId="3"/>
  </si>
  <si>
    <t>1/6/6/1</t>
    <phoneticPr fontId="3"/>
  </si>
  <si>
    <t>6-10</t>
    <phoneticPr fontId="3"/>
  </si>
  <si>
    <t>A5-A9</t>
    <phoneticPr fontId="3"/>
  </si>
  <si>
    <t>6/10/10/6</t>
  </si>
  <si>
    <t>B7-B3</t>
  </si>
  <si>
    <t>A5/A9/A9/A5</t>
    <phoneticPr fontId="3"/>
  </si>
  <si>
    <t>8/1/1/8</t>
    <phoneticPr fontId="3"/>
  </si>
  <si>
    <t>10/4/4/10</t>
  </si>
  <si>
    <t>A9-A3</t>
    <phoneticPr fontId="3"/>
  </si>
  <si>
    <t>4/9/9/4</t>
    <phoneticPr fontId="3"/>
  </si>
  <si>
    <t>10-4</t>
    <phoneticPr fontId="3"/>
  </si>
  <si>
    <t>B5-B7</t>
  </si>
  <si>
    <t>A9/A3/A3/A9</t>
    <phoneticPr fontId="3"/>
  </si>
  <si>
    <t>Ｃ(２４９) ＋ Ｃ(３５７)</t>
    <phoneticPr fontId="4"/>
  </si>
  <si>
    <t>Ｄ</t>
    <phoneticPr fontId="4"/>
  </si>
  <si>
    <t>横川東小</t>
    <rPh sb="0" eb="2">
      <t>ヨコカワ</t>
    </rPh>
    <rPh sb="2" eb="3">
      <t>ヒガシ</t>
    </rPh>
    <rPh sb="3" eb="4">
      <t>ショウ</t>
    </rPh>
    <phoneticPr fontId="4"/>
  </si>
  <si>
    <t>ＦＣみらい Ｐ</t>
    <phoneticPr fontId="3"/>
  </si>
  <si>
    <t>ＦＣペンサーレ</t>
    <phoneticPr fontId="40"/>
  </si>
  <si>
    <t>上三川ＳＣ</t>
    <rPh sb="0" eb="3">
      <t>カミノカワ</t>
    </rPh>
    <phoneticPr fontId="40"/>
  </si>
  <si>
    <t>3-5</t>
    <phoneticPr fontId="40"/>
  </si>
  <si>
    <t>8/2/2/8</t>
    <phoneticPr fontId="3"/>
  </si>
  <si>
    <t>9/7/7/9</t>
    <phoneticPr fontId="3"/>
  </si>
  <si>
    <t>2/4/4/2</t>
    <phoneticPr fontId="40"/>
  </si>
  <si>
    <t>7/3/3/7</t>
    <phoneticPr fontId="3"/>
  </si>
  <si>
    <t>7-3</t>
    <phoneticPr fontId="40"/>
  </si>
  <si>
    <t>9/2/2/9</t>
    <phoneticPr fontId="40"/>
  </si>
  <si>
    <t>5-7</t>
    <phoneticPr fontId="40"/>
  </si>
  <si>
    <t>1/9/9/1</t>
    <phoneticPr fontId="3"/>
  </si>
  <si>
    <t>4/3/3/4</t>
    <phoneticPr fontId="3"/>
  </si>
  <si>
    <r>
      <t>【　第５節　】　９／１７（</t>
    </r>
    <r>
      <rPr>
        <b/>
        <sz val="14"/>
        <color indexed="10"/>
        <rFont val="ＭＳ Ｐゴシック"/>
        <family val="3"/>
        <charset val="128"/>
      </rPr>
      <t>祝：月</t>
    </r>
    <r>
      <rPr>
        <b/>
        <sz val="14"/>
        <rFont val="ＭＳ Ｐゴシック"/>
        <family val="3"/>
        <charset val="128"/>
      </rPr>
      <t>）</t>
    </r>
    <rPh sb="13" eb="14">
      <t>シュク</t>
    </rPh>
    <rPh sb="15" eb="16">
      <t>ゲツ</t>
    </rPh>
    <phoneticPr fontId="4"/>
  </si>
  <si>
    <t>B(２５８) ＋ Ｃ(１６８)</t>
    <phoneticPr fontId="4"/>
  </si>
  <si>
    <t>2-7</t>
    <phoneticPr fontId="3"/>
  </si>
  <si>
    <t>3/8/8/3</t>
    <phoneticPr fontId="3"/>
  </si>
  <si>
    <t>C1/C6/C6/C1</t>
    <phoneticPr fontId="40"/>
  </si>
  <si>
    <t>3-8</t>
    <phoneticPr fontId="3"/>
  </si>
  <si>
    <t>2/7/7/2</t>
    <phoneticPr fontId="3"/>
  </si>
  <si>
    <t>C1-C6</t>
    <phoneticPr fontId="40"/>
  </si>
  <si>
    <t>B8/B2/B2/B8</t>
    <phoneticPr fontId="40"/>
  </si>
  <si>
    <t>5/10/10/5</t>
    <phoneticPr fontId="3"/>
  </si>
  <si>
    <t>C8/C1/C1/C8</t>
    <phoneticPr fontId="40"/>
  </si>
  <si>
    <t>C8-C1</t>
    <phoneticPr fontId="40"/>
  </si>
  <si>
    <t>B5/B8/B8/B5</t>
    <phoneticPr fontId="40"/>
  </si>
  <si>
    <t>C6/C8/C8/C6</t>
    <phoneticPr fontId="40"/>
  </si>
  <si>
    <t>C6-C8</t>
    <phoneticPr fontId="40"/>
  </si>
  <si>
    <t>B2/B5/B5/B2</t>
    <phoneticPr fontId="40"/>
  </si>
  <si>
    <t>主審／副審／副審／４審</t>
    <rPh sb="0" eb="2">
      <t>シュシン</t>
    </rPh>
    <phoneticPr fontId="21"/>
  </si>
  <si>
    <t>B3</t>
    <phoneticPr fontId="20"/>
  </si>
  <si>
    <t>B3</t>
    <phoneticPr fontId="20"/>
  </si>
  <si>
    <t>B4</t>
    <phoneticPr fontId="20"/>
  </si>
  <si>
    <t>B8</t>
    <phoneticPr fontId="20"/>
  </si>
  <si>
    <t>ｕｎｉｏｎ ｓｃ</t>
    <phoneticPr fontId="3"/>
  </si>
  <si>
    <t>B5</t>
    <phoneticPr fontId="20"/>
  </si>
  <si>
    <t>B7</t>
    <phoneticPr fontId="20"/>
  </si>
  <si>
    <t>ＪＦＡ　U-12サッカーリーグ2018（in栃木） 宇河地域リーグ戦（後期）　　　　Ｂブロック</t>
    <rPh sb="35" eb="36">
      <t>アト</t>
    </rPh>
    <phoneticPr fontId="21"/>
  </si>
  <si>
    <t>ＪＦＡ　U-12サッカーリーグ2018（in栃木） 宇河地域リーグ戦（後期）　　　　Ｃブロック</t>
    <rPh sb="35" eb="37">
      <t>コウキ</t>
    </rPh>
    <phoneticPr fontId="20"/>
  </si>
  <si>
    <t>ＪＦＡ　U-12サッカーリーグ2018（in栃木） 宇河地域リーグ戦（後期）　　　　Ｄブロック</t>
    <rPh sb="35" eb="37">
      <t>コウキ</t>
    </rPh>
    <phoneticPr fontId="20"/>
  </si>
  <si>
    <t>D2</t>
    <phoneticPr fontId="20"/>
  </si>
  <si>
    <t>C5</t>
    <phoneticPr fontId="20"/>
  </si>
  <si>
    <t>D5</t>
    <phoneticPr fontId="20"/>
  </si>
  <si>
    <t>C8</t>
    <phoneticPr fontId="20"/>
  </si>
  <si>
    <t>C3</t>
    <phoneticPr fontId="20"/>
  </si>
  <si>
    <t>D3</t>
    <phoneticPr fontId="20"/>
  </si>
  <si>
    <t>C4</t>
    <phoneticPr fontId="20"/>
  </si>
  <si>
    <t>D4</t>
    <phoneticPr fontId="20"/>
  </si>
  <si>
    <t>ＪＦＡ　U-12サッカーリーグ2018（in栃木） 宇河地域リーグ戦（後期）　　　　Ｃ・Ｄブロック</t>
    <rPh sb="35" eb="37">
      <t>コウキ</t>
    </rPh>
    <phoneticPr fontId="20"/>
  </si>
  <si>
    <t>ＪＦＡ　U-12サッカーリーグ2018（in栃木） 宇河地域リーグ戦（後期）　星取表</t>
    <rPh sb="35" eb="37">
      <t>コウキ</t>
    </rPh>
    <rPh sb="39" eb="42">
      <t>ホシトリヒョウ</t>
    </rPh>
    <phoneticPr fontId="4"/>
  </si>
  <si>
    <t>ＪＦＡ　U-12サッカーリーグ2018（in栃木） 宇河地域リーグ戦（後期）</t>
    <rPh sb="35" eb="37">
      <t>コウキ</t>
    </rPh>
    <phoneticPr fontId="4"/>
  </si>
  <si>
    <t>ＪＦＡ　U-12サッカーリーグ2018（in栃木） 宇河地域リーグ戦（後期）　　　　Ａ・Ｂブロック</t>
    <rPh sb="35" eb="36">
      <t>アト</t>
    </rPh>
    <phoneticPr fontId="20"/>
  </si>
  <si>
    <t>ＪＦＡ　U-12サッカーリーグ2018（in栃木） 宇河地域リーグ戦（後期）　　　　Ｂブロック</t>
    <rPh sb="35" eb="36">
      <t>アト</t>
    </rPh>
    <phoneticPr fontId="20"/>
  </si>
  <si>
    <t>B9</t>
    <phoneticPr fontId="20"/>
  </si>
  <si>
    <t>A1</t>
    <phoneticPr fontId="20"/>
  </si>
  <si>
    <t>A2</t>
    <phoneticPr fontId="20"/>
  </si>
  <si>
    <t>A3</t>
    <phoneticPr fontId="20"/>
  </si>
  <si>
    <t>A4</t>
    <phoneticPr fontId="20"/>
  </si>
  <si>
    <t>A5</t>
    <phoneticPr fontId="20"/>
  </si>
  <si>
    <t>A6</t>
    <phoneticPr fontId="20"/>
  </si>
  <si>
    <t>A7</t>
    <phoneticPr fontId="20"/>
  </si>
  <si>
    <t>A8</t>
    <phoneticPr fontId="20"/>
  </si>
  <si>
    <t>A9</t>
    <phoneticPr fontId="20"/>
  </si>
  <si>
    <t>A10</t>
    <phoneticPr fontId="20"/>
  </si>
  <si>
    <t>B</t>
    <phoneticPr fontId="20"/>
  </si>
  <si>
    <t>ＪＦＡ　U-12サッカーリーグ2018（in栃木） 宇河地域リーグ戦（後期）　　　　Ｂ・Ｃブロック</t>
    <rPh sb="35" eb="36">
      <t>アト</t>
    </rPh>
    <phoneticPr fontId="20"/>
  </si>
  <si>
    <t>B2</t>
    <phoneticPr fontId="20"/>
  </si>
  <si>
    <t>C1</t>
    <phoneticPr fontId="20"/>
  </si>
  <si>
    <t>C6</t>
    <phoneticPr fontId="20"/>
  </si>
  <si>
    <t>C8</t>
    <phoneticPr fontId="20"/>
  </si>
  <si>
    <t>D1</t>
    <phoneticPr fontId="20"/>
  </si>
  <si>
    <t>D6</t>
    <phoneticPr fontId="20"/>
  </si>
  <si>
    <t>D7</t>
    <phoneticPr fontId="20"/>
  </si>
  <si>
    <t>D8</t>
    <phoneticPr fontId="20"/>
  </si>
  <si>
    <t>D9</t>
    <phoneticPr fontId="20"/>
  </si>
  <si>
    <t>C2</t>
    <phoneticPr fontId="20"/>
  </si>
  <si>
    <t>C6</t>
    <phoneticPr fontId="20"/>
  </si>
  <si>
    <t>C7</t>
    <phoneticPr fontId="20"/>
  </si>
  <si>
    <t>C9</t>
    <phoneticPr fontId="20"/>
  </si>
  <si>
    <t>ＪＦＡ　U-12サッカーリーグ2018（in栃木） 宇河地域リーグ戦（後期）　　　　Cブロック</t>
    <rPh sb="35" eb="37">
      <t>コウキ</t>
    </rPh>
    <phoneticPr fontId="20"/>
  </si>
  <si>
    <t>4/9/9/4</t>
    <phoneticPr fontId="40"/>
  </si>
  <si>
    <t>得失差</t>
    <rPh sb="0" eb="2">
      <t>トクシツ</t>
    </rPh>
    <rPh sb="2" eb="3">
      <t>サ</t>
    </rPh>
    <phoneticPr fontId="40"/>
  </si>
  <si>
    <t>得点</t>
    <rPh sb="0" eb="2">
      <t>トクテン</t>
    </rPh>
    <phoneticPr fontId="40"/>
  </si>
  <si>
    <t>得失差</t>
    <rPh sb="0" eb="2">
      <t>トクシツ</t>
    </rPh>
    <rPh sb="2" eb="3">
      <t>サ</t>
    </rPh>
    <phoneticPr fontId="3"/>
  </si>
  <si>
    <t>得点</t>
    <rPh sb="0" eb="2">
      <t>トクテン</t>
    </rPh>
    <phoneticPr fontId="3"/>
  </si>
  <si>
    <t>チーム</t>
    <phoneticPr fontId="3"/>
  </si>
  <si>
    <t>順位</t>
    <rPh sb="0" eb="2">
      <t>ジュンイ</t>
    </rPh>
    <phoneticPr fontId="3"/>
  </si>
  <si>
    <t>西坂　知紋</t>
    <rPh sb="0" eb="2">
      <t>ニシザカ</t>
    </rPh>
    <rPh sb="3" eb="4">
      <t>シ</t>
    </rPh>
    <rPh sb="4" eb="5">
      <t>モン</t>
    </rPh>
    <phoneticPr fontId="20"/>
  </si>
  <si>
    <r>
      <t>警告　　</t>
    </r>
    <r>
      <rPr>
        <b/>
        <strike/>
        <sz val="12"/>
        <color theme="1"/>
        <rFont val="AR P丸ゴシック体M"/>
        <family val="3"/>
        <charset val="128"/>
      </rPr>
      <t>退場</t>
    </r>
    <rPh sb="0" eb="2">
      <t>ケイコク</t>
    </rPh>
    <rPh sb="4" eb="6">
      <t>タイジョウ</t>
    </rPh>
    <phoneticPr fontId="21"/>
  </si>
  <si>
    <t>石川　真士</t>
    <rPh sb="0" eb="2">
      <t>イシカワ</t>
    </rPh>
    <rPh sb="3" eb="4">
      <t>マ</t>
    </rPh>
    <rPh sb="4" eb="5">
      <t>シ</t>
    </rPh>
    <phoneticPr fontId="20"/>
  </si>
  <si>
    <t>辻元　陽</t>
    <rPh sb="0" eb="2">
      <t>ツジモト</t>
    </rPh>
    <rPh sb="3" eb="4">
      <t>ヨウ</t>
    </rPh>
    <phoneticPr fontId="20"/>
  </si>
  <si>
    <t>相手に対しての肘打ち</t>
    <rPh sb="0" eb="2">
      <t>アイテ</t>
    </rPh>
    <rPh sb="3" eb="4">
      <t>タイ</t>
    </rPh>
    <rPh sb="7" eb="8">
      <t>ヒジ</t>
    </rPh>
    <rPh sb="8" eb="9">
      <t>ウ</t>
    </rPh>
    <phoneticPr fontId="20"/>
  </si>
  <si>
    <t>故意のハンドリング</t>
    <rPh sb="0" eb="2">
      <t>コイ</t>
    </rPh>
    <phoneticPr fontId="20"/>
  </si>
  <si>
    <t>大久保　史弥</t>
    <rPh sb="0" eb="3">
      <t>オオクボ</t>
    </rPh>
    <rPh sb="4" eb="6">
      <t>フミヤ</t>
    </rPh>
    <phoneticPr fontId="20"/>
  </si>
  <si>
    <t>チャージング</t>
    <phoneticPr fontId="20"/>
  </si>
  <si>
    <t>江崎　夏音</t>
    <rPh sb="0" eb="2">
      <t>エザキ</t>
    </rPh>
    <rPh sb="3" eb="4">
      <t>ナツ</t>
    </rPh>
    <rPh sb="4" eb="5">
      <t>オト</t>
    </rPh>
    <phoneticPr fontId="20"/>
  </si>
  <si>
    <t>ＧＫへのキッキング</t>
    <phoneticPr fontId="20"/>
  </si>
  <si>
    <t>ＧＫのﾊﾟﾝﾄｷｯｸの前に立ち遅らせた</t>
    <rPh sb="10" eb="12">
      <t>マエニ</t>
    </rPh>
    <rPh sb="12" eb="14">
      <t>タチ</t>
    </rPh>
    <rPh sb="14" eb="18">
      <t>オクラセタ</t>
    </rPh>
    <phoneticPr fontId="20"/>
  </si>
  <si>
    <t>岡本ＦＣ</t>
    <rPh sb="0" eb="2">
      <t>オカモト</t>
    </rPh>
    <phoneticPr fontId="40"/>
  </si>
  <si>
    <t>ＦＣみらいＶ</t>
    <phoneticPr fontId="40"/>
  </si>
  <si>
    <t>－</t>
    <phoneticPr fontId="21"/>
  </si>
  <si>
    <t>－</t>
    <phoneticPr fontId="21"/>
  </si>
  <si>
    <t>昭和戸祭SC</t>
    <phoneticPr fontId="40"/>
  </si>
  <si>
    <r>
      <rPr>
        <b/>
        <sz val="14"/>
        <rFont val="ＭＳ Ｐゴシック"/>
        <family val="3"/>
        <charset val="128"/>
      </rPr>
      <t>Ａ</t>
    </r>
    <r>
      <rPr>
        <sz val="14"/>
        <rFont val="ＭＳ Ｐゴシック"/>
        <family val="3"/>
        <charset val="128"/>
      </rPr>
      <t>ブロック</t>
    </r>
    <phoneticPr fontId="4"/>
  </si>
  <si>
    <t>A01</t>
    <phoneticPr fontId="3"/>
  </si>
  <si>
    <t>-</t>
    <phoneticPr fontId="40"/>
  </si>
  <si>
    <t>A02</t>
    <phoneticPr fontId="3"/>
  </si>
  <si>
    <t>－</t>
    <phoneticPr fontId="4"/>
  </si>
  <si>
    <t>A03</t>
    <phoneticPr fontId="3"/>
  </si>
  <si>
    <t>A04</t>
    <phoneticPr fontId="3"/>
  </si>
  <si>
    <t>A05</t>
    <phoneticPr fontId="3"/>
  </si>
  <si>
    <t>A06</t>
    <phoneticPr fontId="3"/>
  </si>
  <si>
    <t>A07</t>
    <phoneticPr fontId="3"/>
  </si>
  <si>
    <t>A08</t>
    <phoneticPr fontId="3"/>
  </si>
  <si>
    <t>A09</t>
    <phoneticPr fontId="3"/>
  </si>
  <si>
    <t>A10</t>
    <phoneticPr fontId="3"/>
  </si>
  <si>
    <r>
      <rPr>
        <b/>
        <sz val="14"/>
        <rFont val="ＭＳ Ｐゴシック"/>
        <family val="3"/>
        <charset val="128"/>
      </rPr>
      <t>Ｂ</t>
    </r>
    <r>
      <rPr>
        <sz val="14"/>
        <rFont val="ＭＳ Ｐゴシック"/>
        <family val="3"/>
        <charset val="128"/>
      </rPr>
      <t>ブロック</t>
    </r>
    <phoneticPr fontId="4"/>
  </si>
  <si>
    <t>B01</t>
    <phoneticPr fontId="3"/>
  </si>
  <si>
    <t>B02</t>
    <phoneticPr fontId="3"/>
  </si>
  <si>
    <t>B03</t>
    <phoneticPr fontId="3"/>
  </si>
  <si>
    <t>B04</t>
    <phoneticPr fontId="3"/>
  </si>
  <si>
    <t>B05</t>
    <phoneticPr fontId="3"/>
  </si>
  <si>
    <t>B06</t>
    <phoneticPr fontId="3"/>
  </si>
  <si>
    <t>B07</t>
    <phoneticPr fontId="3"/>
  </si>
  <si>
    <t>B08</t>
    <phoneticPr fontId="3"/>
  </si>
  <si>
    <t>B09</t>
    <phoneticPr fontId="3"/>
  </si>
  <si>
    <r>
      <rPr>
        <b/>
        <sz val="14"/>
        <rFont val="ＭＳ Ｐゴシック"/>
        <family val="3"/>
        <charset val="128"/>
      </rPr>
      <t>Ｃ</t>
    </r>
    <r>
      <rPr>
        <sz val="14"/>
        <rFont val="ＭＳ Ｐゴシック"/>
        <family val="3"/>
        <charset val="128"/>
      </rPr>
      <t>ブロック</t>
    </r>
    <phoneticPr fontId="4"/>
  </si>
  <si>
    <t>C01</t>
    <phoneticPr fontId="3"/>
  </si>
  <si>
    <t>C02</t>
    <phoneticPr fontId="3"/>
  </si>
  <si>
    <t>C03</t>
    <phoneticPr fontId="3"/>
  </si>
  <si>
    <t>C04</t>
    <phoneticPr fontId="3"/>
  </si>
  <si>
    <t>C05</t>
    <phoneticPr fontId="3"/>
  </si>
  <si>
    <t>C06</t>
    <phoneticPr fontId="3"/>
  </si>
  <si>
    <t>C07</t>
    <phoneticPr fontId="3"/>
  </si>
  <si>
    <t>C08</t>
    <phoneticPr fontId="3"/>
  </si>
  <si>
    <t>C09</t>
    <phoneticPr fontId="3"/>
  </si>
  <si>
    <t>Ｄブロック</t>
    <phoneticPr fontId="4"/>
  </si>
  <si>
    <t>D01</t>
    <phoneticPr fontId="3"/>
  </si>
  <si>
    <t>D02</t>
    <phoneticPr fontId="3"/>
  </si>
  <si>
    <t>D03</t>
    <phoneticPr fontId="3"/>
  </si>
  <si>
    <t>D04</t>
    <phoneticPr fontId="3"/>
  </si>
  <si>
    <t>D05</t>
    <phoneticPr fontId="3"/>
  </si>
  <si>
    <t>D06</t>
    <phoneticPr fontId="3"/>
  </si>
  <si>
    <t>D07</t>
    <phoneticPr fontId="3"/>
  </si>
  <si>
    <t>D08</t>
    <phoneticPr fontId="3"/>
  </si>
  <si>
    <t>D09</t>
    <phoneticPr fontId="3"/>
  </si>
  <si>
    <t>順位表　（９/１７  全節終了時）</t>
    <rPh sb="0" eb="2">
      <t>ジュンイ</t>
    </rPh>
    <rPh sb="2" eb="3">
      <t>ヒョウ</t>
    </rPh>
    <rPh sb="11" eb="13">
      <t>ゼンセツ</t>
    </rPh>
    <rPh sb="13" eb="16">
      <t>シュウリョウジ</t>
    </rPh>
    <phoneticPr fontId="4"/>
  </si>
  <si>
    <t>シャルムグランツＳＣ</t>
    <phoneticPr fontId="20"/>
  </si>
  <si>
    <t>⑦14:00</t>
    <phoneticPr fontId="13"/>
  </si>
  <si>
    <t>5-10</t>
    <phoneticPr fontId="3"/>
  </si>
  <si>
    <t>1-6</t>
    <phoneticPr fontId="40"/>
  </si>
  <si>
    <t>4-8</t>
    <phoneticPr fontId="40"/>
  </si>
  <si>
    <t>10/4/4/10</t>
    <phoneticPr fontId="3"/>
  </si>
  <si>
    <t>1/6/6/1</t>
    <phoneticPr fontId="3"/>
  </si>
  <si>
    <t>4/9/9/4</t>
    <phoneticPr fontId="40"/>
  </si>
  <si>
    <t>2/6/6/2</t>
    <phoneticPr fontId="40"/>
  </si>
  <si>
    <t>シャルムグランツＳＣ</t>
    <phoneticPr fontId="40"/>
  </si>
  <si>
    <t>② 9:50</t>
    <phoneticPr fontId="13"/>
  </si>
  <si>
    <t>4-8</t>
    <phoneticPr fontId="3"/>
  </si>
  <si>
    <t>⑤12:20</t>
    <phoneticPr fontId="13"/>
  </si>
  <si>
    <t>8-2</t>
    <phoneticPr fontId="3"/>
  </si>
  <si>
    <r>
      <t>【　第４節　】　９／１６（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rFont val="ＭＳ Ｐゴシック"/>
        <family val="3"/>
        <charset val="128"/>
      </rPr>
      <t>）　シャルムグランツＳＣ(A8)と</t>
    </r>
    <rPh sb="13" eb="14">
      <t>ニチ</t>
    </rPh>
    <phoneticPr fontId="4"/>
  </si>
  <si>
    <t>　　　　　　　　　　　　　　　　 北部ＦＣトレ(C6)は不参加</t>
    <phoneticPr fontId="40"/>
  </si>
  <si>
    <t>順位 ＝（ 勝ち点率 ＋ 得失差×0.0001 ＋ 得点×0.000001　）　の降順　　　※勝ち点率＝勝ち点÷（試合数×３）</t>
    <rPh sb="47" eb="48">
      <t>カ</t>
    </rPh>
    <rPh sb="49" eb="50">
      <t>テン</t>
    </rPh>
    <rPh sb="50" eb="51">
      <t>リツ</t>
    </rPh>
    <rPh sb="52" eb="53">
      <t>カ</t>
    </rPh>
    <rPh sb="54" eb="55">
      <t>テン</t>
    </rPh>
    <rPh sb="57" eb="59">
      <t>シアイ</t>
    </rPh>
    <rPh sb="59" eb="60">
      <t>スウ</t>
    </rPh>
    <phoneticPr fontId="4"/>
  </si>
  <si>
    <t>ＦＣブロケード</t>
    <phoneticPr fontId="40"/>
  </si>
  <si>
    <t>ＦＣブロケード</t>
    <phoneticPr fontId="20"/>
  </si>
  <si>
    <t>石井６</t>
    <phoneticPr fontId="20"/>
  </si>
  <si>
    <t>清原南小</t>
    <phoneticPr fontId="20"/>
  </si>
  <si>
    <t>清原ＳＳＳ</t>
    <phoneticPr fontId="20"/>
  </si>
  <si>
    <t>石井No３</t>
    <rPh sb="0" eb="2">
      <t>イシイ</t>
    </rPh>
    <phoneticPr fontId="21"/>
  </si>
  <si>
    <t>豊郷ＪＦＣ宇都宮</t>
    <rPh sb="0" eb="2">
      <t>トヨサト</t>
    </rPh>
    <rPh sb="5" eb="8">
      <t>ウツノミヤ</t>
    </rPh>
    <phoneticPr fontId="21"/>
  </si>
  <si>
    <t>B4/B8/B8/B4</t>
    <phoneticPr fontId="40"/>
  </si>
  <si>
    <t>B3/B4/B4/B3</t>
    <phoneticPr fontId="40"/>
  </si>
  <si>
    <t>B8/B3/B3/B8</t>
    <phoneticPr fontId="40"/>
  </si>
  <si>
    <t>石井６</t>
    <rPh sb="0" eb="2">
      <t>イシイ</t>
    </rPh>
    <phoneticPr fontId="20"/>
  </si>
  <si>
    <t>国本ＪＳＣ</t>
    <rPh sb="0" eb="2">
      <t>クニモト</t>
    </rPh>
    <phoneticPr fontId="20"/>
  </si>
  <si>
    <t>4/1/1/4</t>
    <phoneticPr fontId="40"/>
  </si>
  <si>
    <t>10/2/2/10</t>
    <phoneticPr fontId="40"/>
  </si>
</sst>
</file>

<file path=xl/styles.xml><?xml version="1.0" encoding="utf-8"?>
<styleSheet xmlns="http://schemas.openxmlformats.org/spreadsheetml/2006/main">
  <numFmts count="5">
    <numFmt numFmtId="6" formatCode="&quot;¥&quot;#,##0;[Red]&quot;¥&quot;\-#,##0"/>
    <numFmt numFmtId="176" formatCode="m/d;@"/>
    <numFmt numFmtId="177" formatCode="[$-411]ggge&quot;年&quot;m&quot;月&quot;d&quot;日&quot;;@"/>
    <numFmt numFmtId="178" formatCode="0.00000"/>
    <numFmt numFmtId="179" formatCode="yyyy/m/d&quot; (&quot;aaa&quot;)&quot;"/>
  </numFmts>
  <fonts count="63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4"/>
      <name val="AR丸ゴシック体M"/>
      <family val="3"/>
      <charset val="128"/>
    </font>
    <font>
      <sz val="11"/>
      <name val="AR丸ゴシック体M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b/>
      <sz val="14"/>
      <name val="AR P丸ゴシック体M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i/>
      <u/>
      <sz val="12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i/>
      <sz val="14"/>
      <color theme="1"/>
      <name val="AR P丸ゴシック体M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AR P丸ゴシック体M"/>
      <family val="3"/>
      <charset val="128"/>
    </font>
    <font>
      <b/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b/>
      <sz val="12"/>
      <color rgb="FFC00000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2"/>
      <color rgb="FF0070C0"/>
      <name val="AR丸ゴシック体M"/>
      <family val="3"/>
      <charset val="128"/>
    </font>
    <font>
      <b/>
      <sz val="12"/>
      <color rgb="FFFF0000"/>
      <name val="AR丸ゴシック体M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30"/>
      <name val="ＭＳ Ｐゴシック"/>
      <family val="3"/>
      <charset val="128"/>
    </font>
    <font>
      <b/>
      <strike/>
      <sz val="12"/>
      <color theme="1"/>
      <name val="AR P丸ゴシック体M"/>
      <family val="3"/>
      <charset val="128"/>
    </font>
    <font>
      <sz val="14"/>
      <color rgb="FFFF0000"/>
      <name val="ＭＳ Ｐゴシック"/>
      <family val="3"/>
      <charset val="128"/>
    </font>
    <font>
      <b/>
      <strike/>
      <sz val="12"/>
      <color rgb="FFFF0000"/>
      <name val="AR P丸ゴシック体M"/>
      <family val="3"/>
      <charset val="128"/>
    </font>
    <font>
      <strike/>
      <sz val="11"/>
      <color rgb="FFFF0000"/>
      <name val="AR P丸ゴシック体M"/>
      <family val="3"/>
      <charset val="128"/>
    </font>
    <font>
      <strike/>
      <sz val="11"/>
      <color rgb="FFFF0000"/>
      <name val="游ゴシック"/>
      <family val="3"/>
      <charset val="128"/>
      <scheme val="minor"/>
    </font>
    <font>
      <b/>
      <strike/>
      <sz val="14"/>
      <color rgb="FFFF0000"/>
      <name val="AR P丸ゴシック体M"/>
      <family val="3"/>
      <charset val="128"/>
    </font>
    <font>
      <sz val="14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trike/>
      <sz val="11"/>
      <color rgb="FFFF0000"/>
      <name val="游ゴシック Light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3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7" fillId="6" borderId="1" applyNumberFormat="0" applyFont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" fillId="0" borderId="0"/>
    <xf numFmtId="0" fontId="1" fillId="0" borderId="0">
      <alignment vertical="center"/>
    </xf>
  </cellStyleXfs>
  <cellXfs count="687">
    <xf numFmtId="0" fontId="0" fillId="0" borderId="0" xfId="0">
      <alignment vertical="center"/>
    </xf>
    <xf numFmtId="0" fontId="7" fillId="0" borderId="0" xfId="20">
      <alignment vertical="center"/>
    </xf>
    <xf numFmtId="0" fontId="7" fillId="0" borderId="0" xfId="20" applyFont="1">
      <alignment vertical="center"/>
    </xf>
    <xf numFmtId="0" fontId="7" fillId="0" borderId="3" xfId="20" applyNumberFormat="1" applyFont="1" applyBorder="1" applyAlignment="1" applyProtection="1">
      <alignment horizontal="center" vertical="center" shrinkToFit="1"/>
      <protection hidden="1"/>
    </xf>
    <xf numFmtId="49" fontId="7" fillId="0" borderId="7" xfId="20" applyNumberFormat="1" applyBorder="1" applyAlignment="1">
      <alignment horizontal="center" vertical="center" wrapText="1"/>
    </xf>
    <xf numFmtId="0" fontId="7" fillId="0" borderId="0" xfId="20" applyBorder="1">
      <alignment vertical="center"/>
    </xf>
    <xf numFmtId="0" fontId="16" fillId="0" borderId="0" xfId="20" applyFont="1" applyAlignment="1" applyProtection="1">
      <alignment vertical="center" shrinkToFit="1"/>
    </xf>
    <xf numFmtId="0" fontId="27" fillId="0" borderId="0" xfId="28" applyFont="1" applyProtection="1">
      <alignment vertical="center"/>
    </xf>
    <xf numFmtId="0" fontId="28" fillId="0" borderId="0" xfId="20" applyFont="1" applyAlignment="1" applyProtection="1">
      <alignment horizontal="center" vertical="center" shrinkToFit="1"/>
    </xf>
    <xf numFmtId="0" fontId="29" fillId="0" borderId="3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7" fillId="0" borderId="3" xfId="20" applyNumberFormat="1" applyFont="1" applyBorder="1" applyAlignment="1" applyProtection="1">
      <alignment horizontal="center" vertical="center" shrinkToFit="1"/>
    </xf>
    <xf numFmtId="0" fontId="29" fillId="0" borderId="3" xfId="0" applyFont="1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33"/>
    <xf numFmtId="0" fontId="6" fillId="0" borderId="0" xfId="33" applyFont="1"/>
    <xf numFmtId="0" fontId="7" fillId="0" borderId="0" xfId="20" applyAlignment="1">
      <alignment vertical="center" shrinkToFit="1"/>
    </xf>
    <xf numFmtId="0" fontId="14" fillId="0" borderId="0" xfId="20" applyFont="1" applyAlignment="1">
      <alignment horizontal="center" vertical="center" shrinkToFit="1"/>
    </xf>
    <xf numFmtId="0" fontId="10" fillId="0" borderId="0" xfId="23">
      <alignment vertical="center"/>
    </xf>
    <xf numFmtId="0" fontId="29" fillId="0" borderId="12" xfId="0" applyFont="1" applyBorder="1" applyAlignment="1" applyProtection="1">
      <alignment horizontal="center" vertical="center"/>
    </xf>
    <xf numFmtId="178" fontId="7" fillId="0" borderId="15" xfId="20" applyNumberFormat="1" applyFont="1" applyBorder="1" applyAlignment="1" applyProtection="1">
      <alignment horizontal="center" vertical="center"/>
      <protection hidden="1"/>
    </xf>
    <xf numFmtId="0" fontId="7" fillId="0" borderId="12" xfId="20" applyFill="1" applyBorder="1" applyAlignment="1" applyProtection="1">
      <alignment horizontal="center" vertical="center"/>
      <protection hidden="1"/>
    </xf>
    <xf numFmtId="0" fontId="7" fillId="0" borderId="16" xfId="20" applyNumberFormat="1" applyFont="1" applyBorder="1" applyAlignment="1" applyProtection="1">
      <alignment horizontal="center" vertical="center" shrinkToFit="1"/>
      <protection hidden="1"/>
    </xf>
    <xf numFmtId="178" fontId="7" fillId="0" borderId="19" xfId="20" applyNumberFormat="1" applyFont="1" applyBorder="1" applyAlignment="1" applyProtection="1">
      <alignment horizontal="center" vertical="center"/>
      <protection hidden="1"/>
    </xf>
    <xf numFmtId="0" fontId="7" fillId="0" borderId="20" xfId="20" applyFill="1" applyBorder="1" applyAlignment="1" applyProtection="1">
      <alignment horizontal="center" vertical="center"/>
      <protection hidden="1"/>
    </xf>
    <xf numFmtId="0" fontId="29" fillId="0" borderId="21" xfId="0" applyFont="1" applyBorder="1" applyAlignment="1" applyProtection="1">
      <alignment horizontal="center" vertical="center"/>
    </xf>
    <xf numFmtId="0" fontId="7" fillId="0" borderId="22" xfId="20" applyFill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</xf>
    <xf numFmtId="178" fontId="7" fillId="0" borderId="26" xfId="20" applyNumberFormat="1" applyFont="1" applyBorder="1" applyAlignment="1" applyProtection="1">
      <alignment horizontal="center" vertical="center"/>
      <protection hidden="1"/>
    </xf>
    <xf numFmtId="0" fontId="7" fillId="0" borderId="27" xfId="20" applyFill="1" applyBorder="1" applyAlignment="1" applyProtection="1">
      <alignment horizontal="center" vertical="center"/>
      <protection hidden="1"/>
    </xf>
    <xf numFmtId="0" fontId="7" fillId="0" borderId="28" xfId="20" applyNumberFormat="1" applyFont="1" applyBorder="1" applyAlignment="1" applyProtection="1">
      <alignment horizontal="center" vertical="center" shrinkToFit="1"/>
    </xf>
    <xf numFmtId="0" fontId="29" fillId="0" borderId="28" xfId="0" applyFont="1" applyBorder="1" applyAlignment="1" applyProtection="1">
      <alignment horizontal="center" vertical="center"/>
    </xf>
    <xf numFmtId="0" fontId="29" fillId="0" borderId="28" xfId="0" applyFont="1" applyBorder="1" applyProtection="1">
      <alignment vertical="center"/>
    </xf>
    <xf numFmtId="0" fontId="7" fillId="0" borderId="29" xfId="20" applyNumberFormat="1" applyFont="1" applyBorder="1" applyAlignment="1" applyProtection="1">
      <alignment horizontal="center" vertical="center" shrinkToFit="1"/>
    </xf>
    <xf numFmtId="0" fontId="29" fillId="0" borderId="29" xfId="0" applyFont="1" applyBorder="1" applyAlignment="1" applyProtection="1">
      <alignment horizontal="center" vertical="center"/>
    </xf>
    <xf numFmtId="0" fontId="29" fillId="0" borderId="29" xfId="0" applyFont="1" applyBorder="1" applyProtection="1">
      <alignment vertical="center"/>
    </xf>
    <xf numFmtId="49" fontId="17" fillId="0" borderId="0" xfId="20" applyNumberFormat="1" applyFont="1" applyFill="1" applyBorder="1" applyAlignment="1">
      <alignment horizontal="center" vertical="center"/>
    </xf>
    <xf numFmtId="49" fontId="2" fillId="13" borderId="0" xfId="20" applyNumberFormat="1" applyFont="1" applyFill="1">
      <alignment vertical="center"/>
    </xf>
    <xf numFmtId="49" fontId="2" fillId="0" borderId="0" xfId="20" applyNumberFormat="1" applyFont="1" applyFill="1">
      <alignment vertical="center"/>
    </xf>
    <xf numFmtId="49" fontId="2" fillId="0" borderId="0" xfId="20" applyNumberFormat="1" applyFont="1" applyBorder="1" applyAlignment="1">
      <alignment horizontal="center" vertical="center" shrinkToFit="1"/>
    </xf>
    <xf numFmtId="0" fontId="7" fillId="0" borderId="32" xfId="20" applyNumberFormat="1" applyFont="1" applyBorder="1" applyAlignment="1" applyProtection="1">
      <alignment horizontal="center" vertical="center" shrinkToFit="1"/>
      <protection hidden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177" fontId="34" fillId="0" borderId="0" xfId="0" applyNumberFormat="1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5" fillId="0" borderId="0" xfId="0" applyFont="1" applyBorder="1" applyAlignment="1">
      <alignment vertical="center" textRotation="255" shrinkToFit="1"/>
    </xf>
    <xf numFmtId="0" fontId="36" fillId="0" borderId="0" xfId="0" applyFont="1" applyBorder="1" applyAlignment="1">
      <alignment vertical="center"/>
    </xf>
    <xf numFmtId="0" fontId="37" fillId="0" borderId="48" xfId="0" applyFont="1" applyFill="1" applyBorder="1" applyAlignment="1">
      <alignment vertical="center" shrinkToFit="1"/>
    </xf>
    <xf numFmtId="0" fontId="35" fillId="0" borderId="61" xfId="0" applyFont="1" applyFill="1" applyBorder="1" applyAlignment="1">
      <alignment horizontal="center" vertical="center" shrinkToFit="1"/>
    </xf>
    <xf numFmtId="0" fontId="35" fillId="0" borderId="61" xfId="0" quotePrefix="1" applyFont="1" applyFill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vertical="center" shrinkToFit="1"/>
    </xf>
    <xf numFmtId="0" fontId="35" fillId="0" borderId="12" xfId="0" quotePrefix="1" applyFont="1" applyFill="1" applyBorder="1" applyAlignment="1">
      <alignment horizontal="center" vertical="center" shrinkToFit="1"/>
    </xf>
    <xf numFmtId="0" fontId="35" fillId="0" borderId="67" xfId="0" applyFont="1" applyFill="1" applyBorder="1" applyAlignment="1">
      <alignment horizontal="center" vertical="center" shrinkToFit="1"/>
    </xf>
    <xf numFmtId="0" fontId="35" fillId="0" borderId="67" xfId="0" quotePrefix="1" applyFont="1" applyFill="1" applyBorder="1" applyAlignment="1">
      <alignment horizontal="center" vertical="center" shrinkToFit="1"/>
    </xf>
    <xf numFmtId="0" fontId="35" fillId="0" borderId="76" xfId="0" applyFont="1" applyFill="1" applyBorder="1" applyAlignment="1">
      <alignment horizontal="center" vertical="center" shrinkToFit="1"/>
    </xf>
    <xf numFmtId="0" fontId="35" fillId="0" borderId="76" xfId="0" quotePrefix="1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20" fontId="36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0" xfId="0" quotePrefix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5" fillId="0" borderId="0" xfId="0" quotePrefix="1" applyFont="1" applyFill="1" applyBorder="1" applyAlignment="1">
      <alignment horizontal="center" vertical="center" shrinkToFit="1"/>
    </xf>
    <xf numFmtId="0" fontId="7" fillId="0" borderId="12" xfId="20" applyNumberFormat="1" applyFont="1" applyBorder="1" applyAlignment="1" applyProtection="1">
      <alignment horizontal="center" vertical="center" shrinkToFit="1"/>
      <protection hidden="1"/>
    </xf>
    <xf numFmtId="0" fontId="7" fillId="0" borderId="17" xfId="20" applyNumberFormat="1" applyFont="1" applyBorder="1" applyAlignment="1" applyProtection="1">
      <alignment horizontal="center" vertical="center" shrinkToFit="1"/>
      <protection hidden="1"/>
    </xf>
    <xf numFmtId="0" fontId="7" fillId="0" borderId="18" xfId="20" applyNumberFormat="1" applyFont="1" applyBorder="1" applyAlignment="1" applyProtection="1">
      <alignment horizontal="center" vertical="center" shrinkToFit="1"/>
      <protection hidden="1"/>
    </xf>
    <xf numFmtId="0" fontId="7" fillId="0" borderId="5" xfId="20" applyNumberFormat="1" applyFont="1" applyBorder="1" applyAlignment="1" applyProtection="1">
      <alignment horizontal="center" vertical="center" shrinkToFit="1"/>
      <protection hidden="1"/>
    </xf>
    <xf numFmtId="0" fontId="7" fillId="0" borderId="24" xfId="20" applyNumberFormat="1" applyFont="1" applyBorder="1" applyAlignment="1" applyProtection="1">
      <alignment horizontal="center" vertical="center" shrinkToFit="1"/>
      <protection hidden="1"/>
    </xf>
    <xf numFmtId="0" fontId="7" fillId="0" borderId="25" xfId="20" applyNumberFormat="1" applyFont="1" applyBorder="1" applyAlignment="1" applyProtection="1">
      <alignment horizontal="center" vertical="center" shrinkToFit="1"/>
      <protection hidden="1"/>
    </xf>
    <xf numFmtId="0" fontId="7" fillId="0" borderId="13" xfId="20" applyNumberFormat="1" applyFont="1" applyBorder="1" applyAlignment="1" applyProtection="1">
      <alignment horizontal="center" vertical="center" shrinkToFit="1"/>
      <protection hidden="1"/>
    </xf>
    <xf numFmtId="0" fontId="7" fillId="0" borderId="14" xfId="20" applyNumberFormat="1" applyFont="1" applyBorder="1" applyAlignment="1" applyProtection="1">
      <alignment horizontal="center" vertical="center" shrinkToFit="1"/>
      <protection hidden="1"/>
    </xf>
    <xf numFmtId="0" fontId="35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5" fillId="0" borderId="12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20" fontId="36" fillId="0" borderId="0" xfId="0" applyNumberFormat="1" applyFont="1" applyFill="1" applyBorder="1" applyAlignment="1">
      <alignment horizontal="center" vertical="center" shrinkToFit="1"/>
    </xf>
    <xf numFmtId="0" fontId="23" fillId="0" borderId="0" xfId="28" applyAlignment="1" applyProtection="1">
      <alignment vertical="center" shrinkToFit="1"/>
    </xf>
    <xf numFmtId="0" fontId="7" fillId="0" borderId="99" xfId="20" applyNumberFormat="1" applyFont="1" applyBorder="1" applyAlignment="1" applyProtection="1">
      <alignment horizontal="center" vertical="center" shrinkToFit="1"/>
    </xf>
    <xf numFmtId="0" fontId="28" fillId="0" borderId="0" xfId="20" applyFont="1" applyBorder="1" applyAlignment="1" applyProtection="1">
      <alignment horizontal="center" vertical="center" wrapText="1" shrinkToFit="1"/>
    </xf>
    <xf numFmtId="0" fontId="28" fillId="0" borderId="0" xfId="28" applyFont="1" applyBorder="1" applyAlignment="1" applyProtection="1">
      <alignment horizontal="center" vertical="center"/>
    </xf>
    <xf numFmtId="0" fontId="6" fillId="0" borderId="12" xfId="33" applyFont="1" applyBorder="1" applyAlignment="1">
      <alignment horizontal="center" vertical="center" wrapText="1" shrinkToFit="1"/>
    </xf>
    <xf numFmtId="0" fontId="6" fillId="0" borderId="12" xfId="33" applyFont="1" applyBorder="1" applyAlignment="1">
      <alignment horizontal="center" vertical="center" shrinkToFit="1"/>
    </xf>
    <xf numFmtId="0" fontId="6" fillId="0" borderId="3" xfId="33" applyFont="1" applyBorder="1" applyAlignment="1">
      <alignment horizontal="center" vertical="center" wrapText="1" shrinkToFit="1"/>
    </xf>
    <xf numFmtId="0" fontId="6" fillId="0" borderId="3" xfId="33" applyFont="1" applyBorder="1" applyAlignment="1">
      <alignment horizontal="center" vertical="center" shrinkToFit="1"/>
    </xf>
    <xf numFmtId="0" fontId="6" fillId="0" borderId="97" xfId="33" applyFont="1" applyBorder="1" applyAlignment="1">
      <alignment horizontal="center" vertical="center" shrinkToFit="1"/>
    </xf>
    <xf numFmtId="0" fontId="43" fillId="0" borderId="94" xfId="33" applyFont="1" applyBorder="1" applyAlignment="1">
      <alignment horizontal="center" vertical="center"/>
    </xf>
    <xf numFmtId="0" fontId="43" fillId="0" borderId="94" xfId="33" applyFont="1" applyFill="1" applyBorder="1" applyAlignment="1">
      <alignment horizontal="center" vertical="center"/>
    </xf>
    <xf numFmtId="0" fontId="43" fillId="0" borderId="97" xfId="33" applyFont="1" applyBorder="1" applyAlignment="1">
      <alignment horizontal="left" vertical="center" wrapText="1"/>
    </xf>
    <xf numFmtId="0" fontId="46" fillId="0" borderId="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3" fillId="0" borderId="37" xfId="33" applyFont="1" applyBorder="1" applyAlignment="1">
      <alignment horizontal="left" vertical="center"/>
    </xf>
    <xf numFmtId="0" fontId="46" fillId="0" borderId="94" xfId="0" applyFont="1" applyBorder="1" applyAlignment="1">
      <alignment horizontal="center" vertical="center"/>
    </xf>
    <xf numFmtId="0" fontId="2" fillId="0" borderId="0" xfId="33" applyBorder="1"/>
    <xf numFmtId="0" fontId="43" fillId="0" borderId="12" xfId="33" applyFont="1" applyBorder="1" applyAlignment="1">
      <alignment vertical="center"/>
    </xf>
    <xf numFmtId="0" fontId="43" fillId="0" borderId="94" xfId="33" applyFont="1" applyBorder="1" applyAlignment="1">
      <alignment horizontal="center" vertical="center" wrapText="1"/>
    </xf>
    <xf numFmtId="0" fontId="43" fillId="0" borderId="94" xfId="33" applyFont="1" applyBorder="1" applyAlignment="1">
      <alignment horizontal="center" wrapText="1"/>
    </xf>
    <xf numFmtId="0" fontId="43" fillId="0" borderId="94" xfId="33" applyFont="1" applyFill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94" xfId="0" applyFont="1" applyBorder="1" applyAlignment="1">
      <alignment horizontal="center" vertical="center" wrapText="1"/>
    </xf>
    <xf numFmtId="0" fontId="43" fillId="0" borderId="94" xfId="33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94" xfId="0" applyFont="1" applyFill="1" applyBorder="1" applyAlignment="1">
      <alignment horizontal="center" vertical="center" wrapText="1"/>
    </xf>
    <xf numFmtId="49" fontId="2" fillId="0" borderId="7" xfId="20" applyNumberFormat="1" applyFont="1" applyFill="1" applyBorder="1" applyAlignment="1">
      <alignment horizontal="center" vertical="center" shrinkToFit="1"/>
    </xf>
    <xf numFmtId="49" fontId="2" fillId="0" borderId="0" xfId="2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Fill="1" applyBorder="1" applyAlignment="1">
      <alignment horizontal="center" vertical="center" shrinkToFit="1"/>
    </xf>
    <xf numFmtId="20" fontId="36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35" fillId="0" borderId="12" xfId="0" applyFont="1" applyFill="1" applyBorder="1" applyAlignment="1">
      <alignment horizontal="center" vertical="center" shrinkToFit="1"/>
    </xf>
    <xf numFmtId="49" fontId="11" fillId="13" borderId="0" xfId="20" applyNumberFormat="1" applyFont="1" applyFill="1" applyAlignment="1">
      <alignment horizontal="center" vertical="center"/>
    </xf>
    <xf numFmtId="49" fontId="2" fillId="0" borderId="3" xfId="20" applyNumberFormat="1" applyFont="1" applyFill="1" applyBorder="1" applyAlignment="1">
      <alignment horizontal="center" vertical="center" shrinkToFit="1"/>
    </xf>
    <xf numFmtId="49" fontId="2" fillId="0" borderId="94" xfId="20" applyNumberFormat="1" applyFont="1" applyFill="1" applyBorder="1" applyAlignment="1">
      <alignment horizontal="left" vertical="center" shrinkToFit="1"/>
    </xf>
    <xf numFmtId="49" fontId="17" fillId="0" borderId="94" xfId="20" applyNumberFormat="1" applyFont="1" applyFill="1" applyBorder="1" applyAlignment="1">
      <alignment horizontal="center" vertical="center" shrinkToFit="1"/>
    </xf>
    <xf numFmtId="49" fontId="2" fillId="0" borderId="94" xfId="20" applyNumberFormat="1" applyFont="1" applyBorder="1" applyAlignment="1">
      <alignment horizontal="center" vertical="center" shrinkToFit="1"/>
    </xf>
    <xf numFmtId="49" fontId="2" fillId="0" borderId="93" xfId="20" applyNumberFormat="1" applyFont="1" applyBorder="1" applyAlignment="1">
      <alignment horizontal="center" vertical="center" shrinkToFit="1"/>
    </xf>
    <xf numFmtId="49" fontId="2" fillId="0" borderId="92" xfId="20" applyNumberFormat="1" applyFont="1" applyBorder="1" applyAlignment="1">
      <alignment horizontal="center" vertical="center" shrinkToFit="1"/>
    </xf>
    <xf numFmtId="49" fontId="2" fillId="0" borderId="94" xfId="20" applyNumberFormat="1" applyFont="1" applyFill="1" applyBorder="1" applyAlignment="1">
      <alignment horizontal="center" vertical="center" shrinkToFit="1"/>
    </xf>
    <xf numFmtId="49" fontId="2" fillId="0" borderId="93" xfId="20" applyNumberFormat="1" applyFont="1" applyFill="1" applyBorder="1" applyAlignment="1">
      <alignment horizontal="center" vertical="center" shrinkToFit="1"/>
    </xf>
    <xf numFmtId="49" fontId="17" fillId="0" borderId="7" xfId="20" applyNumberFormat="1" applyFont="1" applyFill="1" applyBorder="1" applyAlignment="1">
      <alignment horizontal="center" vertical="center" shrinkToFit="1"/>
    </xf>
    <xf numFmtId="49" fontId="2" fillId="0" borderId="7" xfId="20" applyNumberFormat="1" applyFont="1" applyBorder="1" applyAlignment="1">
      <alignment horizontal="center" vertical="center" shrinkToFit="1"/>
    </xf>
    <xf numFmtId="49" fontId="2" fillId="0" borderId="2" xfId="20" applyNumberFormat="1" applyFont="1" applyBorder="1" applyAlignment="1">
      <alignment horizontal="center" vertical="center" shrinkToFit="1"/>
    </xf>
    <xf numFmtId="49" fontId="2" fillId="0" borderId="2" xfId="20" applyNumberFormat="1" applyFont="1" applyFill="1" applyBorder="1" applyAlignment="1">
      <alignment horizontal="center" vertical="center" shrinkToFit="1"/>
    </xf>
    <xf numFmtId="49" fontId="17" fillId="0" borderId="13" xfId="20" applyNumberFormat="1" applyFont="1" applyFill="1" applyBorder="1" applyAlignment="1">
      <alignment horizontal="center" vertical="center" shrinkToFit="1"/>
    </xf>
    <xf numFmtId="49" fontId="2" fillId="0" borderId="13" xfId="20" applyNumberFormat="1" applyFont="1" applyBorder="1" applyAlignment="1">
      <alignment horizontal="center" vertical="center" shrinkToFit="1"/>
    </xf>
    <xf numFmtId="49" fontId="2" fillId="0" borderId="15" xfId="20" applyNumberFormat="1" applyFont="1" applyBorder="1" applyAlignment="1">
      <alignment horizontal="center" vertical="center" shrinkToFit="1"/>
    </xf>
    <xf numFmtId="49" fontId="2" fillId="0" borderId="0" xfId="20" applyNumberFormat="1" applyFont="1" applyFill="1" applyAlignment="1">
      <alignment vertical="center" shrinkToFit="1"/>
    </xf>
    <xf numFmtId="49" fontId="2" fillId="0" borderId="92" xfId="20" applyNumberFormat="1" applyFont="1" applyFill="1" applyBorder="1" applyAlignment="1">
      <alignment horizontal="center" vertical="center" shrinkToFit="1"/>
    </xf>
    <xf numFmtId="49" fontId="2" fillId="0" borderId="13" xfId="20" applyNumberFormat="1" applyFont="1" applyFill="1" applyBorder="1" applyAlignment="1">
      <alignment horizontal="center" vertical="center" shrinkToFit="1"/>
    </xf>
    <xf numFmtId="49" fontId="2" fillId="0" borderId="15" xfId="20" applyNumberFormat="1" applyFont="1" applyFill="1" applyBorder="1" applyAlignment="1">
      <alignment horizontal="center" vertical="center" shrinkToFit="1"/>
    </xf>
    <xf numFmtId="49" fontId="2" fillId="0" borderId="31" xfId="20" applyNumberFormat="1" applyFont="1" applyFill="1" applyBorder="1" applyAlignment="1">
      <alignment horizontal="center" vertical="center" shrinkToFit="1"/>
    </xf>
    <xf numFmtId="49" fontId="2" fillId="0" borderId="3" xfId="20" applyNumberFormat="1" applyFont="1" applyFill="1" applyBorder="1" applyAlignment="1">
      <alignment horizontal="left" vertical="center" shrinkToFit="1"/>
    </xf>
    <xf numFmtId="49" fontId="2" fillId="0" borderId="31" xfId="20" applyNumberFormat="1" applyFont="1" applyBorder="1" applyAlignment="1">
      <alignment horizontal="center" vertical="center" shrinkToFit="1"/>
    </xf>
    <xf numFmtId="49" fontId="17" fillId="0" borderId="0" xfId="20" applyNumberFormat="1" applyFont="1" applyFill="1" applyBorder="1" applyAlignment="1">
      <alignment horizontal="center" vertical="center" shrinkToFit="1"/>
    </xf>
    <xf numFmtId="0" fontId="2" fillId="0" borderId="0" xfId="20" applyFont="1" applyFill="1" applyBorder="1" applyAlignment="1">
      <alignment horizontal="center" vertical="center" shrinkToFit="1"/>
    </xf>
    <xf numFmtId="0" fontId="2" fillId="0" borderId="0" xfId="20" applyFont="1" applyFill="1" applyBorder="1" applyAlignment="1">
      <alignment horizontal="center" vertical="center"/>
    </xf>
    <xf numFmtId="49" fontId="2" fillId="0" borderId="89" xfId="20" applyNumberFormat="1" applyFont="1" applyFill="1" applyBorder="1" applyAlignment="1">
      <alignment vertical="center" shrinkToFit="1"/>
    </xf>
    <xf numFmtId="0" fontId="7" fillId="0" borderId="0" xfId="20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</xf>
    <xf numFmtId="0" fontId="18" fillId="0" borderId="0" xfId="2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179" fontId="35" fillId="0" borderId="0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 shrinkToFit="1"/>
    </xf>
    <xf numFmtId="0" fontId="37" fillId="0" borderId="0" xfId="0" applyFont="1" applyFill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shrinkToFi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20" fontId="36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quotePrefix="1" applyFont="1" applyFill="1" applyBorder="1" applyAlignment="1">
      <alignment horizontal="center" vertical="center"/>
    </xf>
    <xf numFmtId="0" fontId="32" fillId="0" borderId="0" xfId="0" quotePrefix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textRotation="255"/>
    </xf>
    <xf numFmtId="0" fontId="3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 shrinkToFit="1"/>
    </xf>
    <xf numFmtId="0" fontId="35" fillId="0" borderId="37" xfId="0" quotePrefix="1" applyFont="1" applyFill="1" applyBorder="1" applyAlignment="1">
      <alignment horizontal="center" vertical="center" shrinkToFit="1"/>
    </xf>
    <xf numFmtId="177" fontId="22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left" vertical="center" shrinkToFi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49" fontId="7" fillId="0" borderId="0" xfId="20" applyNumberFormat="1" applyBorder="1" applyAlignment="1">
      <alignment horizontal="center" vertical="center" wrapText="1"/>
    </xf>
    <xf numFmtId="0" fontId="29" fillId="0" borderId="37" xfId="0" applyFont="1" applyFill="1" applyBorder="1" applyAlignment="1" applyProtection="1">
      <alignment horizontal="center" vertical="center"/>
    </xf>
    <xf numFmtId="0" fontId="29" fillId="0" borderId="109" xfId="0" applyFont="1" applyBorder="1" applyProtection="1">
      <alignment vertical="center"/>
    </xf>
    <xf numFmtId="0" fontId="29" fillId="0" borderId="12" xfId="0" applyFont="1" applyBorder="1" applyProtection="1">
      <alignment vertical="center"/>
    </xf>
    <xf numFmtId="0" fontId="29" fillId="0" borderId="97" xfId="0" applyFont="1" applyBorder="1" applyProtection="1">
      <alignment vertical="center"/>
    </xf>
    <xf numFmtId="0" fontId="29" fillId="0" borderId="99" xfId="0" applyFont="1" applyBorder="1" applyProtection="1">
      <alignment vertical="center"/>
    </xf>
    <xf numFmtId="0" fontId="29" fillId="0" borderId="37" xfId="0" applyFont="1" applyBorder="1" applyProtection="1">
      <alignment vertical="center"/>
    </xf>
    <xf numFmtId="0" fontId="7" fillId="0" borderId="107" xfId="20" applyNumberFormat="1" applyFont="1" applyBorder="1" applyAlignment="1" applyProtection="1">
      <alignment horizontal="center" vertical="center" shrinkToFit="1"/>
      <protection hidden="1"/>
    </xf>
    <xf numFmtId="0" fontId="7" fillId="0" borderId="111" xfId="20" applyNumberFormat="1" applyFont="1" applyBorder="1" applyAlignment="1" applyProtection="1">
      <alignment horizontal="center" vertical="center" shrinkToFit="1"/>
      <protection hidden="1"/>
    </xf>
    <xf numFmtId="0" fontId="7" fillId="0" borderId="108" xfId="20" applyNumberFormat="1" applyFont="1" applyBorder="1" applyAlignment="1" applyProtection="1">
      <alignment horizontal="center" vertical="center" shrinkToFit="1"/>
      <protection hidden="1"/>
    </xf>
    <xf numFmtId="0" fontId="7" fillId="0" borderId="110" xfId="20" applyNumberFormat="1" applyFont="1" applyBorder="1" applyAlignment="1" applyProtection="1">
      <alignment horizontal="center" vertical="center" shrinkToFit="1"/>
      <protection hidden="1"/>
    </xf>
    <xf numFmtId="0" fontId="7" fillId="0" borderId="106" xfId="20" applyNumberFormat="1" applyFont="1" applyBorder="1" applyAlignment="1" applyProtection="1">
      <alignment horizontal="center" vertical="center" shrinkToFit="1"/>
      <protection hidden="1"/>
    </xf>
    <xf numFmtId="0" fontId="7" fillId="0" borderId="89" xfId="20" applyNumberFormat="1" applyFont="1" applyBorder="1" applyAlignment="1" applyProtection="1">
      <alignment horizontal="center" vertical="center" shrinkToFit="1"/>
      <protection hidden="1"/>
    </xf>
    <xf numFmtId="0" fontId="7" fillId="0" borderId="26" xfId="20" applyNumberFormat="1" applyFont="1" applyBorder="1" applyAlignment="1" applyProtection="1">
      <alignment horizontal="center" vertical="center" shrinkToFit="1"/>
      <protection hidden="1"/>
    </xf>
    <xf numFmtId="0" fontId="7" fillId="0" borderId="31" xfId="20" applyNumberFormat="1" applyFont="1" applyBorder="1" applyAlignment="1" applyProtection="1">
      <alignment horizontal="center" vertical="center" shrinkToFit="1"/>
      <protection hidden="1"/>
    </xf>
    <xf numFmtId="0" fontId="7" fillId="0" borderId="88" xfId="20" applyNumberFormat="1" applyFont="1" applyBorder="1" applyAlignment="1" applyProtection="1">
      <alignment horizontal="center" vertical="center" shrinkToFit="1"/>
      <protection hidden="1"/>
    </xf>
    <xf numFmtId="178" fontId="7" fillId="0" borderId="89" xfId="20" applyNumberFormat="1" applyFont="1" applyBorder="1" applyAlignment="1" applyProtection="1">
      <alignment horizontal="center" vertical="center"/>
      <protection hidden="1"/>
    </xf>
    <xf numFmtId="0" fontId="7" fillId="0" borderId="112" xfId="20" applyNumberFormat="1" applyFont="1" applyBorder="1" applyAlignment="1" applyProtection="1">
      <alignment horizontal="center" vertical="center" shrinkToFit="1"/>
      <protection hidden="1"/>
    </xf>
    <xf numFmtId="0" fontId="7" fillId="0" borderId="113" xfId="20" applyNumberFormat="1" applyFont="1" applyBorder="1" applyAlignment="1" applyProtection="1">
      <alignment horizontal="center" vertical="center" shrinkToFit="1"/>
      <protection hidden="1"/>
    </xf>
    <xf numFmtId="0" fontId="7" fillId="0" borderId="2" xfId="20" applyNumberFormat="1" applyFont="1" applyBorder="1" applyAlignment="1" applyProtection="1">
      <alignment horizontal="center" vertical="center" shrinkToFit="1"/>
      <protection hidden="1"/>
    </xf>
    <xf numFmtId="0" fontId="7" fillId="0" borderId="114" xfId="20" applyNumberFormat="1" applyFont="1" applyBorder="1" applyAlignment="1" applyProtection="1">
      <alignment horizontal="center" vertical="center" shrinkToFit="1"/>
      <protection hidden="1"/>
    </xf>
    <xf numFmtId="0" fontId="29" fillId="0" borderId="47" xfId="0" applyFont="1" applyBorder="1" applyAlignment="1" applyProtection="1">
      <alignment horizontal="center" vertical="center"/>
    </xf>
    <xf numFmtId="0" fontId="7" fillId="0" borderId="115" xfId="20" applyNumberFormat="1" applyFont="1" applyBorder="1" applyAlignment="1" applyProtection="1">
      <alignment horizontal="center" vertical="center" shrinkToFit="1"/>
      <protection hidden="1"/>
    </xf>
    <xf numFmtId="0" fontId="7" fillId="0" borderId="15" xfId="20" applyNumberFormat="1" applyFont="1" applyBorder="1" applyAlignment="1" applyProtection="1">
      <alignment horizontal="center" vertical="center" shrinkToFit="1"/>
      <protection hidden="1"/>
    </xf>
    <xf numFmtId="0" fontId="7" fillId="0" borderId="116" xfId="20" applyFill="1" applyBorder="1" applyAlignment="1" applyProtection="1">
      <alignment horizontal="center" vertical="center"/>
      <protection hidden="1"/>
    </xf>
    <xf numFmtId="0" fontId="29" fillId="0" borderId="117" xfId="0" applyFont="1" applyBorder="1" applyAlignment="1" applyProtection="1">
      <alignment horizontal="center" vertical="center"/>
    </xf>
    <xf numFmtId="0" fontId="7" fillId="0" borderId="118" xfId="20" applyNumberFormat="1" applyFont="1" applyBorder="1" applyAlignment="1" applyProtection="1">
      <alignment horizontal="center" vertical="center" shrinkToFit="1"/>
      <protection hidden="1"/>
    </xf>
    <xf numFmtId="0" fontId="0" fillId="0" borderId="94" xfId="0" applyBorder="1" applyAlignment="1">
      <alignment horizontal="center" vertical="center" wrapText="1"/>
    </xf>
    <xf numFmtId="0" fontId="7" fillId="16" borderId="94" xfId="20" applyFill="1" applyBorder="1" applyAlignment="1" applyProtection="1">
      <alignment horizontal="center" vertical="center" shrinkToFit="1"/>
      <protection hidden="1"/>
    </xf>
    <xf numFmtId="0" fontId="7" fillId="16" borderId="119" xfId="20" applyFill="1" applyBorder="1" applyAlignment="1" applyProtection="1">
      <alignment horizontal="center" vertical="center" shrinkToFit="1"/>
      <protection hidden="1"/>
    </xf>
    <xf numFmtId="0" fontId="7" fillId="16" borderId="92" xfId="20" applyFont="1" applyFill="1" applyBorder="1" applyAlignment="1" applyProtection="1">
      <alignment horizontal="center" vertical="center" shrinkToFit="1"/>
      <protection hidden="1"/>
    </xf>
    <xf numFmtId="0" fontId="7" fillId="16" borderId="119" xfId="20" applyFont="1" applyFill="1" applyBorder="1" applyAlignment="1" applyProtection="1">
      <alignment horizontal="center" vertical="center" shrinkToFit="1"/>
      <protection hidden="1"/>
    </xf>
    <xf numFmtId="0" fontId="7" fillId="16" borderId="120" xfId="20" applyFont="1" applyFill="1" applyBorder="1" applyAlignment="1" applyProtection="1">
      <alignment horizontal="center" vertical="center" shrinkToFit="1"/>
      <protection hidden="1"/>
    </xf>
    <xf numFmtId="0" fontId="7" fillId="16" borderId="93" xfId="20" applyFont="1" applyFill="1" applyBorder="1" applyAlignment="1" applyProtection="1">
      <alignment horizontal="center" vertical="center" shrinkToFit="1"/>
      <protection hidden="1"/>
    </xf>
    <xf numFmtId="0" fontId="7" fillId="16" borderId="97" xfId="20" applyFill="1" applyBorder="1" applyAlignment="1" applyProtection="1">
      <alignment horizontal="center" vertical="center" shrinkToFit="1"/>
      <protection hidden="1"/>
    </xf>
    <xf numFmtId="0" fontId="7" fillId="0" borderId="121" xfId="20" applyNumberFormat="1" applyFont="1" applyBorder="1" applyAlignment="1" applyProtection="1">
      <alignment horizontal="center" vertical="center" shrinkToFit="1"/>
      <protection hidden="1"/>
    </xf>
    <xf numFmtId="0" fontId="16" fillId="0" borderId="0" xfId="20" applyFont="1" applyAlignment="1" applyProtection="1">
      <alignment horizontal="center" vertical="center" shrinkToFit="1"/>
    </xf>
    <xf numFmtId="49" fontId="2" fillId="0" borderId="0" xfId="2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179" fontId="35" fillId="0" borderId="0" xfId="0" applyNumberFormat="1" applyFont="1" applyFill="1" applyBorder="1" applyAlignment="1">
      <alignment horizontal="center" vertical="center" shrinkToFit="1"/>
    </xf>
    <xf numFmtId="0" fontId="58" fillId="0" borderId="67" xfId="0" applyFont="1" applyFill="1" applyBorder="1" applyAlignment="1">
      <alignment horizontal="center" vertical="center" shrinkToFit="1"/>
    </xf>
    <xf numFmtId="0" fontId="58" fillId="0" borderId="67" xfId="0" quotePrefix="1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2" xfId="0" quotePrefix="1" applyFont="1" applyFill="1" applyBorder="1" applyAlignment="1">
      <alignment horizontal="center" vertical="center" shrinkToFit="1"/>
    </xf>
    <xf numFmtId="0" fontId="14" fillId="0" borderId="8" xfId="20" applyFont="1" applyBorder="1" applyAlignment="1" applyProtection="1">
      <alignment horizontal="center" vertical="center" textRotation="255" shrinkToFit="1"/>
    </xf>
    <xf numFmtId="0" fontId="59" fillId="0" borderId="90" xfId="20" applyFont="1" applyBorder="1" applyAlignment="1" applyProtection="1">
      <alignment horizontal="center" vertical="center" shrinkToFit="1"/>
    </xf>
    <xf numFmtId="0" fontId="60" fillId="0" borderId="3" xfId="28" applyFont="1" applyBorder="1" applyAlignment="1" applyProtection="1">
      <alignment horizontal="center" vertical="center" shrinkToFit="1"/>
    </xf>
    <xf numFmtId="0" fontId="60" fillId="0" borderId="3" xfId="28" applyFont="1" applyBorder="1" applyAlignment="1" applyProtection="1">
      <alignment horizontal="center" vertical="center" wrapText="1" shrinkToFit="1"/>
    </xf>
    <xf numFmtId="0" fontId="60" fillId="0" borderId="3" xfId="20" applyFont="1" applyBorder="1" applyAlignment="1" applyProtection="1">
      <alignment horizontal="center" vertical="center" wrapText="1" shrinkToFit="1"/>
    </xf>
    <xf numFmtId="0" fontId="59" fillId="15" borderId="94" xfId="20" applyFont="1" applyFill="1" applyBorder="1" applyAlignment="1" applyProtection="1">
      <alignment horizontal="center" vertical="center" shrinkToFit="1"/>
    </xf>
    <xf numFmtId="0" fontId="59" fillId="15" borderId="92" xfId="20" applyFont="1" applyFill="1" applyBorder="1" applyAlignment="1" applyProtection="1">
      <alignment horizontal="center" vertical="center" shrinkToFit="1"/>
    </xf>
    <xf numFmtId="0" fontId="59" fillId="15" borderId="15" xfId="20" applyFont="1" applyFill="1" applyBorder="1" applyAlignment="1" applyProtection="1">
      <alignment horizontal="center" vertical="center" shrinkToFit="1"/>
    </xf>
    <xf numFmtId="0" fontId="59" fillId="0" borderId="0" xfId="20" applyFont="1" applyBorder="1" applyAlignment="1" applyProtection="1">
      <alignment horizontal="center" vertical="center" shrinkToFit="1"/>
    </xf>
    <xf numFmtId="0" fontId="60" fillId="0" borderId="0" xfId="28" applyFont="1" applyBorder="1" applyAlignment="1" applyProtection="1">
      <alignment horizontal="center" vertical="center"/>
    </xf>
    <xf numFmtId="0" fontId="60" fillId="0" borderId="0" xfId="20" applyFont="1" applyAlignment="1" applyProtection="1">
      <alignment horizontal="center" vertical="center" shrinkToFit="1"/>
    </xf>
    <xf numFmtId="0" fontId="59" fillId="0" borderId="89" xfId="20" applyFont="1" applyFill="1" applyBorder="1" applyAlignment="1" applyProtection="1">
      <alignment horizontal="center" vertical="center" shrinkToFit="1"/>
    </xf>
    <xf numFmtId="0" fontId="59" fillId="0" borderId="92" xfId="20" applyFont="1" applyFill="1" applyBorder="1" applyAlignment="1" applyProtection="1">
      <alignment horizontal="center" vertical="center" shrinkToFit="1"/>
      <protection locked="0"/>
    </xf>
    <xf numFmtId="0" fontId="59" fillId="0" borderId="15" xfId="20" applyFont="1" applyFill="1" applyBorder="1" applyAlignment="1" applyProtection="1">
      <alignment horizontal="center" vertical="center" shrinkToFit="1"/>
      <protection locked="0"/>
    </xf>
    <xf numFmtId="0" fontId="59" fillId="0" borderId="92" xfId="20" applyFont="1" applyFill="1" applyBorder="1" applyAlignment="1" applyProtection="1">
      <alignment horizontal="center" vertical="center" shrinkToFit="1"/>
    </xf>
    <xf numFmtId="0" fontId="59" fillId="0" borderId="15" xfId="20" applyFont="1" applyFill="1" applyBorder="1" applyAlignment="1" applyProtection="1">
      <alignment horizontal="center" vertical="center" shrinkToFit="1"/>
    </xf>
    <xf numFmtId="0" fontId="59" fillId="0" borderId="0" xfId="20" applyFont="1" applyAlignment="1" applyProtection="1">
      <alignment vertical="center" shrinkToFit="1"/>
    </xf>
    <xf numFmtId="0" fontId="60" fillId="0" borderId="0" xfId="28" applyFont="1" applyProtection="1">
      <alignment vertical="center"/>
    </xf>
    <xf numFmtId="0" fontId="59" fillId="0" borderId="0" xfId="20" applyFont="1" applyFill="1" applyAlignment="1" applyProtection="1">
      <alignment vertical="center" shrinkToFit="1"/>
    </xf>
    <xf numFmtId="49" fontId="62" fillId="0" borderId="7" xfId="20" applyNumberFormat="1" applyFont="1" applyFill="1" applyBorder="1" applyAlignment="1">
      <alignment horizontal="center" vertical="center" shrinkToFit="1"/>
    </xf>
    <xf numFmtId="49" fontId="62" fillId="0" borderId="7" xfId="20" applyNumberFormat="1" applyFont="1" applyBorder="1" applyAlignment="1">
      <alignment horizontal="center" vertical="center" shrinkToFit="1"/>
    </xf>
    <xf numFmtId="49" fontId="62" fillId="0" borderId="2" xfId="20" applyNumberFormat="1" applyFont="1" applyBorder="1" applyAlignment="1">
      <alignment horizontal="center" vertical="center" shrinkToFit="1"/>
    </xf>
    <xf numFmtId="49" fontId="62" fillId="0" borderId="0" xfId="20" applyNumberFormat="1" applyFont="1" applyBorder="1" applyAlignment="1">
      <alignment horizontal="center" vertical="center" shrinkToFit="1"/>
    </xf>
    <xf numFmtId="0" fontId="5" fillId="0" borderId="0" xfId="33" applyFont="1" applyAlignment="1">
      <alignment horizontal="center" vertical="center"/>
    </xf>
    <xf numFmtId="0" fontId="5" fillId="0" borderId="0" xfId="33" applyFont="1" applyAlignment="1">
      <alignment horizontal="center"/>
    </xf>
    <xf numFmtId="0" fontId="5" fillId="0" borderId="0" xfId="33" applyFont="1" applyBorder="1" applyAlignment="1">
      <alignment horizontal="center" vertical="center"/>
    </xf>
    <xf numFmtId="0" fontId="5" fillId="0" borderId="0" xfId="33" applyFont="1" applyBorder="1" applyAlignment="1">
      <alignment horizontal="center"/>
    </xf>
    <xf numFmtId="0" fontId="6" fillId="0" borderId="33" xfId="33" applyFont="1" applyBorder="1" applyAlignment="1">
      <alignment horizontal="center" shrinkToFit="1"/>
    </xf>
    <xf numFmtId="0" fontId="6" fillId="0" borderId="34" xfId="33" applyFont="1" applyBorder="1" applyAlignment="1">
      <alignment horizontal="center" shrinkToFit="1"/>
    </xf>
    <xf numFmtId="0" fontId="6" fillId="0" borderId="35" xfId="33" applyFont="1" applyBorder="1" applyAlignment="1">
      <alignment horizontal="center" shrinkToFit="1"/>
    </xf>
    <xf numFmtId="0" fontId="6" fillId="0" borderId="36" xfId="33" applyFont="1" applyBorder="1" applyAlignment="1">
      <alignment horizont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2" fillId="0" borderId="97" xfId="33" applyFont="1" applyBorder="1" applyAlignment="1">
      <alignment horizontal="center" vertical="center" wrapText="1" shrinkToFit="1"/>
    </xf>
    <xf numFmtId="0" fontId="42" fillId="0" borderId="97" xfId="33" applyFont="1" applyBorder="1" applyAlignment="1">
      <alignment horizontal="center" vertical="center" shrinkToFit="1"/>
    </xf>
    <xf numFmtId="0" fontId="6" fillId="0" borderId="97" xfId="33" applyFont="1" applyBorder="1" applyAlignment="1">
      <alignment horizontal="center" vertical="center" shrinkToFit="1"/>
    </xf>
    <xf numFmtId="0" fontId="7" fillId="0" borderId="12" xfId="20" applyBorder="1" applyAlignment="1">
      <alignment horizontal="center" vertical="center" shrinkToFit="1"/>
    </xf>
    <xf numFmtId="0" fontId="42" fillId="0" borderId="13" xfId="33" applyFont="1" applyBorder="1" applyAlignment="1">
      <alignment horizontal="center" vertical="center" wrapText="1" shrinkToFit="1"/>
    </xf>
    <xf numFmtId="0" fontId="42" fillId="0" borderId="15" xfId="33" applyFont="1" applyBorder="1" applyAlignment="1">
      <alignment horizontal="center" vertical="center" wrapText="1" shrinkToFi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" fillId="0" borderId="3" xfId="33" applyNumberFormat="1" applyFont="1" applyBorder="1" applyAlignment="1">
      <alignment horizontal="center" vertical="center" wrapText="1"/>
    </xf>
    <xf numFmtId="0" fontId="5" fillId="0" borderId="3" xfId="33" applyNumberFormat="1" applyFont="1" applyBorder="1" applyAlignment="1">
      <alignment horizontal="center" vertical="center"/>
    </xf>
    <xf numFmtId="0" fontId="43" fillId="0" borderId="3" xfId="33" applyFont="1" applyFill="1" applyBorder="1" applyAlignment="1">
      <alignment horizontal="center" vertical="center" shrinkToFit="1"/>
    </xf>
    <xf numFmtId="0" fontId="43" fillId="0" borderId="3" xfId="33" applyFont="1" applyBorder="1" applyAlignment="1">
      <alignment horizontal="center" vertical="center" shrinkToFit="1"/>
    </xf>
    <xf numFmtId="0" fontId="6" fillId="0" borderId="88" xfId="33" applyFont="1" applyFill="1" applyBorder="1" applyAlignment="1">
      <alignment horizontal="center" vertical="center" shrinkToFit="1"/>
    </xf>
    <xf numFmtId="0" fontId="6" fillId="0" borderId="89" xfId="33" applyFont="1" applyFill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6" fillId="0" borderId="94" xfId="33" applyFont="1" applyFill="1" applyBorder="1" applyAlignment="1">
      <alignment horizontal="center" vertical="center" shrinkToFit="1"/>
    </xf>
    <xf numFmtId="0" fontId="6" fillId="0" borderId="92" xfId="33" applyFont="1" applyFill="1" applyBorder="1" applyAlignment="1">
      <alignment horizontal="center" vertical="center" shrinkToFit="1"/>
    </xf>
    <xf numFmtId="0" fontId="7" fillId="0" borderId="92" xfId="20" applyBorder="1" applyAlignment="1">
      <alignment horizontal="center" vertical="center" shrinkToFit="1"/>
    </xf>
    <xf numFmtId="0" fontId="7" fillId="0" borderId="93" xfId="20" applyBorder="1" applyAlignment="1">
      <alignment horizontal="center" vertical="center" shrinkToFit="1"/>
    </xf>
    <xf numFmtId="0" fontId="6" fillId="0" borderId="88" xfId="33" applyFont="1" applyFill="1" applyBorder="1" applyAlignment="1">
      <alignment horizontal="distributed" vertical="center"/>
    </xf>
    <xf numFmtId="0" fontId="6" fillId="0" borderId="89" xfId="33" applyFont="1" applyFill="1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0" fillId="0" borderId="90" xfId="0" applyBorder="1" applyAlignment="1">
      <alignment horizontal="distributed" vertical="center"/>
    </xf>
    <xf numFmtId="0" fontId="43" fillId="0" borderId="12" xfId="33" applyFont="1" applyFill="1" applyBorder="1" applyAlignment="1">
      <alignment horizontal="center" vertical="center" shrinkToFit="1"/>
    </xf>
    <xf numFmtId="0" fontId="43" fillId="0" borderId="97" xfId="33" applyFont="1" applyFill="1" applyBorder="1" applyAlignment="1">
      <alignment horizontal="center" vertical="center" shrinkToFit="1"/>
    </xf>
    <xf numFmtId="0" fontId="43" fillId="0" borderId="92" xfId="33" applyFont="1" applyFill="1" applyBorder="1" applyAlignment="1">
      <alignment horizontal="center" vertical="center" shrinkToFit="1"/>
    </xf>
    <xf numFmtId="0" fontId="43" fillId="0" borderId="7" xfId="33" applyFont="1" applyFill="1" applyBorder="1" applyAlignment="1">
      <alignment horizontal="center" vertical="center" shrinkToFit="1"/>
    </xf>
    <xf numFmtId="0" fontId="43" fillId="0" borderId="0" xfId="33" applyFont="1" applyFill="1" applyBorder="1" applyAlignment="1">
      <alignment horizontal="center" vertical="center" shrinkToFit="1"/>
    </xf>
    <xf numFmtId="0" fontId="43" fillId="0" borderId="89" xfId="33" applyFont="1" applyFill="1" applyBorder="1" applyAlignment="1">
      <alignment horizontal="center" vertical="center" shrinkToFit="1"/>
    </xf>
    <xf numFmtId="0" fontId="43" fillId="0" borderId="94" xfId="33" applyFont="1" applyFill="1" applyBorder="1" applyAlignment="1">
      <alignment horizontal="center" vertical="center" shrinkToFit="1"/>
    </xf>
    <xf numFmtId="0" fontId="43" fillId="14" borderId="3" xfId="33" applyFont="1" applyFill="1" applyBorder="1" applyAlignment="1">
      <alignment horizontal="center" vertical="center" shrinkToFit="1"/>
    </xf>
    <xf numFmtId="176" fontId="44" fillId="0" borderId="12" xfId="20" applyNumberFormat="1" applyFont="1" applyBorder="1" applyAlignment="1">
      <alignment horizontal="center" vertical="center"/>
    </xf>
    <xf numFmtId="176" fontId="44" fillId="0" borderId="3" xfId="20" applyNumberFormat="1" applyFont="1" applyBorder="1" applyAlignment="1">
      <alignment horizontal="center" vertical="center"/>
    </xf>
    <xf numFmtId="0" fontId="45" fillId="0" borderId="3" xfId="20" applyFont="1" applyBorder="1" applyAlignment="1">
      <alignment horizontal="center" vertical="center"/>
    </xf>
    <xf numFmtId="0" fontId="43" fillId="0" borderId="88" xfId="33" applyFont="1" applyBorder="1" applyAlignment="1">
      <alignment horizontal="center" vertical="center"/>
    </xf>
    <xf numFmtId="0" fontId="43" fillId="0" borderId="3" xfId="33" applyFont="1" applyBorder="1" applyAlignment="1">
      <alignment horizontal="center" vertical="center"/>
    </xf>
    <xf numFmtId="0" fontId="43" fillId="0" borderId="12" xfId="33" applyFont="1" applyBorder="1" applyAlignment="1">
      <alignment horizontal="center" vertical="center"/>
    </xf>
    <xf numFmtId="0" fontId="47" fillId="0" borderId="12" xfId="20" applyFont="1" applyBorder="1" applyAlignment="1">
      <alignment horizontal="center" vertical="center"/>
    </xf>
    <xf numFmtId="0" fontId="47" fillId="0" borderId="3" xfId="20" applyFont="1" applyBorder="1" applyAlignment="1">
      <alignment horizontal="center" vertical="center"/>
    </xf>
    <xf numFmtId="0" fontId="43" fillId="0" borderId="97" xfId="33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3" xfId="33" applyFont="1" applyBorder="1" applyAlignment="1">
      <alignment horizontal="left" vertical="center"/>
    </xf>
    <xf numFmtId="0" fontId="43" fillId="0" borderId="3" xfId="33" applyFont="1" applyBorder="1" applyAlignment="1">
      <alignment vertical="center"/>
    </xf>
    <xf numFmtId="0" fontId="46" fillId="0" borderId="13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6" fillId="0" borderId="0" xfId="33" applyFont="1" applyBorder="1" applyAlignment="1"/>
    <xf numFmtId="0" fontId="14" fillId="0" borderId="88" xfId="33" applyFont="1" applyBorder="1" applyAlignment="1">
      <alignment horizontal="center" vertical="center" wrapText="1" shrinkToFit="1"/>
    </xf>
    <xf numFmtId="0" fontId="14" fillId="0" borderId="89" xfId="33" applyFont="1" applyBorder="1" applyAlignment="1">
      <alignment horizontal="center" vertical="center" shrinkToFit="1"/>
    </xf>
    <xf numFmtId="0" fontId="14" fillId="0" borderId="88" xfId="33" applyFont="1" applyBorder="1" applyAlignment="1">
      <alignment horizontal="center" vertical="center" shrinkToFit="1"/>
    </xf>
    <xf numFmtId="0" fontId="14" fillId="0" borderId="88" xfId="33" applyFont="1" applyBorder="1" applyAlignment="1">
      <alignment horizontal="center" vertical="center" wrapText="1" justifyLastLine="1"/>
    </xf>
    <xf numFmtId="0" fontId="14" fillId="0" borderId="89" xfId="33" applyFont="1" applyBorder="1" applyAlignment="1">
      <alignment horizontal="center" vertical="center" wrapText="1" justifyLastLine="1"/>
    </xf>
    <xf numFmtId="0" fontId="14" fillId="0" borderId="90" xfId="33" applyFont="1" applyBorder="1" applyAlignment="1">
      <alignment horizontal="center" vertical="center" wrapText="1" justifyLastLine="1"/>
    </xf>
    <xf numFmtId="0" fontId="14" fillId="0" borderId="89" xfId="33" applyFont="1" applyBorder="1" applyAlignment="1">
      <alignment vertical="center" wrapText="1"/>
    </xf>
    <xf numFmtId="0" fontId="14" fillId="0" borderId="89" xfId="33" applyFont="1" applyBorder="1" applyAlignment="1"/>
    <xf numFmtId="0" fontId="49" fillId="0" borderId="90" xfId="0" applyFont="1" applyBorder="1" applyAlignment="1">
      <alignment vertical="center" shrinkToFit="1"/>
    </xf>
    <xf numFmtId="0" fontId="14" fillId="0" borderId="90" xfId="33" applyFont="1" applyBorder="1" applyAlignment="1">
      <alignment horizontal="center" vertical="center" shrinkToFit="1"/>
    </xf>
    <xf numFmtId="0" fontId="43" fillId="0" borderId="12" xfId="33" applyFont="1" applyFill="1" applyBorder="1" applyAlignment="1">
      <alignment horizontal="center" vertical="center"/>
    </xf>
    <xf numFmtId="0" fontId="43" fillId="0" borderId="3" xfId="33" applyFont="1" applyFill="1" applyBorder="1" applyAlignment="1">
      <alignment horizontal="center" vertical="center"/>
    </xf>
    <xf numFmtId="0" fontId="48" fillId="0" borderId="3" xfId="20" applyFont="1" applyBorder="1" applyAlignment="1">
      <alignment horizontal="center" vertical="center"/>
    </xf>
    <xf numFmtId="0" fontId="43" fillId="0" borderId="13" xfId="33" applyFont="1" applyBorder="1" applyAlignment="1">
      <alignment horizontal="center" vertical="center"/>
    </xf>
    <xf numFmtId="0" fontId="43" fillId="0" borderId="3" xfId="33" applyFont="1" applyBorder="1" applyAlignment="1">
      <alignment horizontal="center" vertical="center" wrapText="1"/>
    </xf>
    <xf numFmtId="0" fontId="46" fillId="0" borderId="94" xfId="0" applyFont="1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14" borderId="94" xfId="0" applyFill="1" applyBorder="1" applyAlignment="1">
      <alignment horizontal="center" vertical="center"/>
    </xf>
    <xf numFmtId="0" fontId="0" fillId="14" borderId="93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4" fillId="0" borderId="94" xfId="33" applyFont="1" applyBorder="1" applyAlignment="1">
      <alignment horizontal="center" vertical="center" wrapText="1" justifyLastLine="1"/>
    </xf>
    <xf numFmtId="0" fontId="14" fillId="0" borderId="92" xfId="33" applyFont="1" applyBorder="1" applyAlignment="1">
      <alignment horizontal="center" vertical="center" wrapText="1" justifyLastLine="1"/>
    </xf>
    <xf numFmtId="0" fontId="14" fillId="0" borderId="7" xfId="33" applyFont="1" applyBorder="1" applyAlignment="1">
      <alignment horizontal="center" vertical="center" wrapText="1" justifyLastLine="1"/>
    </xf>
    <xf numFmtId="0" fontId="14" fillId="0" borderId="0" xfId="33" applyFont="1" applyBorder="1" applyAlignment="1">
      <alignment horizontal="center" vertical="center" wrapText="1" justifyLastLine="1"/>
    </xf>
    <xf numFmtId="0" fontId="14" fillId="0" borderId="13" xfId="33" applyFont="1" applyBorder="1" applyAlignment="1">
      <alignment horizontal="center" vertical="center" wrapText="1" justifyLastLine="1"/>
    </xf>
    <xf numFmtId="0" fontId="14" fillId="0" borderId="15" xfId="33" applyFont="1" applyBorder="1" applyAlignment="1">
      <alignment horizontal="center" vertical="center" wrapText="1" justifyLastLine="1"/>
    </xf>
    <xf numFmtId="0" fontId="14" fillId="0" borderId="94" xfId="33" applyFont="1" applyBorder="1" applyAlignment="1">
      <alignment vertical="center" wrapText="1"/>
    </xf>
    <xf numFmtId="0" fontId="14" fillId="0" borderId="92" xfId="33" applyFont="1" applyBorder="1" applyAlignment="1">
      <alignment vertical="center" wrapText="1"/>
    </xf>
    <xf numFmtId="0" fontId="14" fillId="0" borderId="7" xfId="33" applyFont="1" applyBorder="1" applyAlignment="1">
      <alignment vertical="center" wrapText="1"/>
    </xf>
    <xf numFmtId="0" fontId="14" fillId="0" borderId="0" xfId="33" applyFont="1" applyBorder="1" applyAlignment="1">
      <alignment vertical="center" wrapText="1"/>
    </xf>
    <xf numFmtId="0" fontId="14" fillId="0" borderId="13" xfId="33" applyFont="1" applyBorder="1" applyAlignment="1">
      <alignment vertical="center" wrapText="1"/>
    </xf>
    <xf numFmtId="0" fontId="14" fillId="0" borderId="15" xfId="33" applyFont="1" applyBorder="1" applyAlignment="1">
      <alignment vertical="center" wrapText="1"/>
    </xf>
    <xf numFmtId="0" fontId="14" fillId="0" borderId="94" xfId="33" applyFont="1" applyBorder="1" applyAlignment="1">
      <alignment horizontal="center" vertical="center" shrinkToFit="1"/>
    </xf>
    <xf numFmtId="0" fontId="14" fillId="0" borderId="93" xfId="33" applyFont="1" applyBorder="1" applyAlignment="1">
      <alignment horizontal="center" vertical="center" shrinkToFit="1"/>
    </xf>
    <xf numFmtId="0" fontId="14" fillId="0" borderId="13" xfId="33" applyFont="1" applyBorder="1" applyAlignment="1">
      <alignment horizontal="center" vertical="center" shrinkToFit="1"/>
    </xf>
    <xf numFmtId="0" fontId="14" fillId="0" borderId="31" xfId="33" applyFont="1" applyBorder="1" applyAlignment="1">
      <alignment horizontal="center" vertical="center" shrinkToFit="1"/>
    </xf>
    <xf numFmtId="0" fontId="14" fillId="0" borderId="94" xfId="33" applyFont="1" applyBorder="1" applyAlignment="1">
      <alignment horizontal="center" vertical="center" wrapText="1" shrinkToFit="1"/>
    </xf>
    <xf numFmtId="0" fontId="14" fillId="0" borderId="92" xfId="33" applyFont="1" applyBorder="1" applyAlignment="1">
      <alignment horizontal="center" vertical="center" wrapText="1" shrinkToFit="1"/>
    </xf>
    <xf numFmtId="0" fontId="14" fillId="0" borderId="7" xfId="33" applyFont="1" applyBorder="1" applyAlignment="1">
      <alignment horizontal="center" vertical="center" wrapText="1" shrinkToFit="1"/>
    </xf>
    <xf numFmtId="0" fontId="14" fillId="0" borderId="0" xfId="33" applyFont="1" applyBorder="1" applyAlignment="1">
      <alignment horizontal="center" vertical="center" wrapText="1" shrinkToFit="1"/>
    </xf>
    <xf numFmtId="0" fontId="14" fillId="0" borderId="13" xfId="33" applyFont="1" applyBorder="1" applyAlignment="1">
      <alignment horizontal="center" vertical="center" wrapText="1" shrinkToFit="1"/>
    </xf>
    <xf numFmtId="0" fontId="14" fillId="0" borderId="15" xfId="33" applyFont="1" applyBorder="1" applyAlignment="1">
      <alignment horizontal="center" vertical="center" wrapText="1" shrinkToFit="1"/>
    </xf>
    <xf numFmtId="49" fontId="11" fillId="13" borderId="0" xfId="20" applyNumberFormat="1" applyFont="1" applyFill="1" applyAlignment="1">
      <alignment horizontal="center" vertical="center" shrinkToFit="1"/>
    </xf>
    <xf numFmtId="49" fontId="11" fillId="17" borderId="0" xfId="20" applyNumberFormat="1" applyFont="1" applyFill="1" applyAlignment="1">
      <alignment horizontal="center" vertical="center"/>
    </xf>
    <xf numFmtId="0" fontId="12" fillId="0" borderId="0" xfId="20" applyFont="1" applyFill="1" applyBorder="1" applyAlignment="1">
      <alignment vertical="center"/>
    </xf>
    <xf numFmtId="0" fontId="51" fillId="0" borderId="0" xfId="20" applyFont="1" applyFill="1" applyBorder="1" applyAlignment="1">
      <alignment vertical="center"/>
    </xf>
    <xf numFmtId="49" fontId="18" fillId="0" borderId="88" xfId="20" applyNumberFormat="1" applyFont="1" applyFill="1" applyBorder="1" applyAlignment="1">
      <alignment horizontal="center" vertical="center" shrinkToFit="1"/>
    </xf>
    <xf numFmtId="0" fontId="18" fillId="0" borderId="90" xfId="20" applyFont="1" applyFill="1" applyBorder="1" applyAlignment="1">
      <alignment horizontal="center" vertical="center" shrinkToFit="1"/>
    </xf>
    <xf numFmtId="49" fontId="2" fillId="0" borderId="88" xfId="20" applyNumberFormat="1" applyFont="1" applyFill="1" applyBorder="1" applyAlignment="1">
      <alignment horizontal="center" vertical="center" shrinkToFit="1"/>
    </xf>
    <xf numFmtId="0" fontId="2" fillId="0" borderId="89" xfId="20" applyFont="1" applyFill="1" applyBorder="1" applyAlignment="1">
      <alignment horizontal="center" vertical="center" shrinkToFit="1"/>
    </xf>
    <xf numFmtId="0" fontId="2" fillId="0" borderId="90" xfId="20" applyFont="1" applyFill="1" applyBorder="1" applyAlignment="1">
      <alignment horizontal="center" vertical="center" shrinkToFit="1"/>
    </xf>
    <xf numFmtId="0" fontId="31" fillId="0" borderId="90" xfId="0" applyFont="1" applyFill="1" applyBorder="1" applyAlignment="1">
      <alignment horizontal="center" vertical="center" shrinkToFit="1"/>
    </xf>
    <xf numFmtId="49" fontId="2" fillId="0" borderId="12" xfId="20" applyNumberFormat="1" applyFont="1" applyFill="1" applyBorder="1" applyAlignment="1">
      <alignment horizontal="center" vertical="center" shrinkToFit="1"/>
    </xf>
    <xf numFmtId="49" fontId="31" fillId="0" borderId="12" xfId="0" applyNumberFormat="1" applyFont="1" applyBorder="1" applyAlignment="1">
      <alignment horizontal="center" vertical="center" shrinkToFit="1"/>
    </xf>
    <xf numFmtId="0" fontId="19" fillId="0" borderId="0" xfId="20" applyFont="1" applyFill="1" applyBorder="1" applyAlignment="1">
      <alignment vertical="center"/>
    </xf>
    <xf numFmtId="0" fontId="18" fillId="0" borderId="0" xfId="20" applyFont="1" applyFill="1" applyBorder="1" applyAlignment="1">
      <alignment vertical="center"/>
    </xf>
    <xf numFmtId="0" fontId="2" fillId="0" borderId="88" xfId="20" applyFont="1" applyFill="1" applyBorder="1" applyAlignment="1">
      <alignment horizontal="center" vertical="center" shrinkToFit="1"/>
    </xf>
    <xf numFmtId="0" fontId="31" fillId="0" borderId="90" xfId="0" applyFont="1" applyFill="1" applyBorder="1" applyAlignment="1">
      <alignment vertical="center" shrinkToFit="1"/>
    </xf>
    <xf numFmtId="0" fontId="31" fillId="0" borderId="89" xfId="0" applyFont="1" applyFill="1" applyBorder="1" applyAlignment="1">
      <alignment horizontal="center" vertical="center" shrinkToFit="1"/>
    </xf>
    <xf numFmtId="49" fontId="31" fillId="0" borderId="90" xfId="0" applyNumberFormat="1" applyFont="1" applyFill="1" applyBorder="1" applyAlignment="1">
      <alignment horizontal="center" vertical="center" shrinkToFit="1"/>
    </xf>
    <xf numFmtId="49" fontId="18" fillId="0" borderId="90" xfId="20" applyNumberFormat="1" applyFont="1" applyFill="1" applyBorder="1" applyAlignment="1">
      <alignment horizontal="center" vertical="center" shrinkToFit="1"/>
    </xf>
    <xf numFmtId="0" fontId="19" fillId="0" borderId="15" xfId="2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49" fontId="2" fillId="0" borderId="90" xfId="20" applyNumberFormat="1" applyFont="1" applyFill="1" applyBorder="1" applyAlignment="1">
      <alignment horizontal="center" vertical="center" shrinkToFit="1"/>
    </xf>
    <xf numFmtId="49" fontId="7" fillId="0" borderId="0" xfId="2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18" fillId="0" borderId="89" xfId="20" applyNumberFormat="1" applyFont="1" applyFill="1" applyBorder="1" applyAlignment="1">
      <alignment horizontal="center" vertical="center" shrinkToFit="1"/>
    </xf>
    <xf numFmtId="0" fontId="26" fillId="0" borderId="89" xfId="0" applyFont="1" applyFill="1" applyBorder="1" applyAlignment="1">
      <alignment horizontal="center" vertical="center" shrinkToFit="1"/>
    </xf>
    <xf numFmtId="0" fontId="26" fillId="0" borderId="90" xfId="0" applyFont="1" applyFill="1" applyBorder="1" applyAlignment="1">
      <alignment horizontal="center" vertical="center" shrinkToFit="1"/>
    </xf>
    <xf numFmtId="49" fontId="31" fillId="0" borderId="89" xfId="0" applyNumberFormat="1" applyFont="1" applyFill="1" applyBorder="1" applyAlignment="1">
      <alignment horizontal="center" vertical="center" shrinkToFit="1"/>
    </xf>
    <xf numFmtId="49" fontId="31" fillId="0" borderId="90" xfId="0" applyNumberFormat="1" applyFont="1" applyFill="1" applyBorder="1" applyAlignment="1">
      <alignment vertical="center" shrinkToFit="1"/>
    </xf>
    <xf numFmtId="49" fontId="2" fillId="0" borderId="89" xfId="20" applyNumberFormat="1" applyFont="1" applyFill="1" applyBorder="1" applyAlignment="1">
      <alignment horizontal="center" vertical="center" shrinkToFit="1"/>
    </xf>
    <xf numFmtId="49" fontId="2" fillId="0" borderId="0" xfId="2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/>
    </xf>
    <xf numFmtId="0" fontId="19" fillId="13" borderId="15" xfId="20" applyFont="1" applyFill="1" applyBorder="1" applyAlignment="1">
      <alignment vertical="center"/>
    </xf>
    <xf numFmtId="0" fontId="18" fillId="0" borderId="15" xfId="20" applyFont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" fillId="0" borderId="0" xfId="20" applyFont="1" applyFill="1" applyBorder="1" applyAlignment="1">
      <alignment horizontal="center" vertical="center" shrinkToFit="1"/>
    </xf>
    <xf numFmtId="0" fontId="32" fillId="19" borderId="3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0" fontId="0" fillId="0" borderId="6" xfId="0" applyFill="1" applyBorder="1" applyAlignment="1">
      <alignment horizontal="left" vertical="center" indent="2"/>
    </xf>
    <xf numFmtId="0" fontId="0" fillId="0" borderId="9" xfId="0" applyFill="1" applyBorder="1" applyAlignment="1">
      <alignment horizontal="left" vertical="center" indent="2"/>
    </xf>
    <xf numFmtId="0" fontId="32" fillId="18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indent="2"/>
    </xf>
    <xf numFmtId="0" fontId="32" fillId="0" borderId="3" xfId="0" applyFont="1" applyFill="1" applyBorder="1" applyAlignment="1">
      <alignment horizontal="center" vertical="center"/>
    </xf>
    <xf numFmtId="0" fontId="36" fillId="0" borderId="81" xfId="0" applyFont="1" applyBorder="1" applyAlignment="1">
      <alignment horizontal="center" vertical="center" shrinkToFit="1"/>
    </xf>
    <xf numFmtId="0" fontId="36" fillId="0" borderId="12" xfId="0" applyFont="1" applyBorder="1" applyAlignment="1">
      <alignment horizontal="center" vertical="center" shrinkToFit="1"/>
    </xf>
    <xf numFmtId="0" fontId="35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left" vertical="center" shrinkToFit="1"/>
    </xf>
    <xf numFmtId="0" fontId="32" fillId="0" borderId="82" xfId="0" applyFont="1" applyBorder="1" applyAlignment="1">
      <alignment horizontal="left" vertical="center" shrinkToFit="1"/>
    </xf>
    <xf numFmtId="0" fontId="32" fillId="0" borderId="87" xfId="0" applyFont="1" applyBorder="1" applyAlignment="1">
      <alignment horizontal="left" vertical="center" wrapText="1"/>
    </xf>
    <xf numFmtId="0" fontId="32" fillId="0" borderId="57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left" vertical="center" wrapText="1"/>
    </xf>
    <xf numFmtId="0" fontId="36" fillId="0" borderId="83" xfId="0" applyFont="1" applyBorder="1" applyAlignment="1">
      <alignment horizontal="center" vertical="center" shrinkToFit="1"/>
    </xf>
    <xf numFmtId="0" fontId="36" fillId="0" borderId="3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3" xfId="0" applyFont="1" applyBorder="1" applyAlignment="1">
      <alignment horizontal="left" vertical="center" shrinkToFit="1"/>
    </xf>
    <xf numFmtId="0" fontId="32" fillId="0" borderId="84" xfId="0" applyFont="1" applyBorder="1" applyAlignment="1">
      <alignment horizontal="left" vertical="center" shrinkToFit="1"/>
    </xf>
    <xf numFmtId="0" fontId="36" fillId="0" borderId="85" xfId="0" applyFont="1" applyBorder="1" applyAlignment="1">
      <alignment horizontal="center" vertical="center" shrinkToFit="1"/>
    </xf>
    <xf numFmtId="0" fontId="36" fillId="0" borderId="76" xfId="0" applyFont="1" applyBorder="1" applyAlignment="1">
      <alignment horizontal="center" vertical="center" shrinkToFit="1"/>
    </xf>
    <xf numFmtId="0" fontId="35" fillId="0" borderId="76" xfId="0" applyFont="1" applyBorder="1" applyAlignment="1">
      <alignment horizontal="center" vertical="center" shrinkToFit="1"/>
    </xf>
    <xf numFmtId="0" fontId="32" fillId="0" borderId="76" xfId="0" applyFont="1" applyBorder="1" applyAlignment="1">
      <alignment horizontal="center" vertical="center" shrinkToFit="1"/>
    </xf>
    <xf numFmtId="0" fontId="32" fillId="0" borderId="76" xfId="0" applyFont="1" applyBorder="1" applyAlignment="1">
      <alignment horizontal="left" vertical="center" shrinkToFit="1"/>
    </xf>
    <xf numFmtId="0" fontId="32" fillId="0" borderId="86" xfId="0" applyFont="1" applyBorder="1" applyAlignment="1">
      <alignment horizontal="left" vertical="center" shrinkToFit="1"/>
    </xf>
    <xf numFmtId="0" fontId="36" fillId="0" borderId="65" xfId="0" applyFont="1" applyFill="1" applyBorder="1" applyAlignment="1">
      <alignment horizontal="center" vertical="center" shrinkToFit="1"/>
    </xf>
    <xf numFmtId="20" fontId="36" fillId="0" borderId="65" xfId="0" applyNumberFormat="1" applyFont="1" applyFill="1" applyBorder="1" applyAlignment="1">
      <alignment horizontal="center" vertical="center" shrinkToFit="1"/>
    </xf>
    <xf numFmtId="20" fontId="36" fillId="0" borderId="89" xfId="0" applyNumberFormat="1" applyFont="1" applyFill="1" applyBorder="1" applyAlignment="1">
      <alignment horizontal="center" vertical="center" shrinkToFit="1"/>
    </xf>
    <xf numFmtId="20" fontId="36" fillId="0" borderId="91" xfId="0" applyNumberFormat="1" applyFont="1" applyFill="1" applyBorder="1" applyAlignment="1">
      <alignment horizontal="center" vertical="center" shrinkToFit="1"/>
    </xf>
    <xf numFmtId="0" fontId="32" fillId="0" borderId="65" xfId="0" applyFont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65" xfId="0" applyBorder="1" applyAlignment="1">
      <alignment vertical="center"/>
    </xf>
    <xf numFmtId="0" fontId="35" fillId="0" borderId="92" xfId="0" applyFont="1" applyFill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5" fillId="0" borderId="94" xfId="0" applyFont="1" applyFill="1" applyBorder="1" applyAlignment="1">
      <alignment horizontal="center" vertical="center" shrinkToFit="1"/>
    </xf>
    <xf numFmtId="0" fontId="35" fillId="0" borderId="93" xfId="0" applyFont="1" applyFill="1" applyBorder="1" applyAlignment="1">
      <alignment horizontal="center" vertical="center" shrinkToFit="1"/>
    </xf>
    <xf numFmtId="0" fontId="35" fillId="0" borderId="13" xfId="0" applyFont="1" applyFill="1" applyBorder="1" applyAlignment="1">
      <alignment horizontal="center" vertical="center" shrinkToFit="1"/>
    </xf>
    <xf numFmtId="0" fontId="35" fillId="0" borderId="31" xfId="0" applyFont="1" applyFill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36" fillId="0" borderId="79" xfId="0" applyFont="1" applyBorder="1" applyAlignment="1">
      <alignment horizontal="center" vertical="center" shrinkToFit="1"/>
    </xf>
    <xf numFmtId="0" fontId="36" fillId="0" borderId="52" xfId="0" applyFont="1" applyBorder="1" applyAlignment="1">
      <alignment horizontal="center" vertical="center" shrinkToFit="1"/>
    </xf>
    <xf numFmtId="0" fontId="35" fillId="0" borderId="52" xfId="0" applyFont="1" applyBorder="1" applyAlignment="1">
      <alignment horizontal="center" vertical="center" shrinkToFit="1"/>
    </xf>
    <xf numFmtId="0" fontId="32" fillId="0" borderId="52" xfId="0" applyFont="1" applyBorder="1" applyAlignment="1">
      <alignment horizontal="center" vertical="center" shrinkToFit="1"/>
    </xf>
    <xf numFmtId="0" fontId="32" fillId="0" borderId="80" xfId="0" applyFont="1" applyBorder="1" applyAlignment="1">
      <alignment horizontal="center" vertical="center" shrinkToFit="1"/>
    </xf>
    <xf numFmtId="0" fontId="35" fillId="0" borderId="103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5" fillId="0" borderId="96" xfId="0" applyFont="1" applyFill="1" applyBorder="1" applyAlignment="1">
      <alignment horizontal="center" vertical="center" shrinkToFit="1"/>
    </xf>
    <xf numFmtId="0" fontId="0" fillId="0" borderId="92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7" xfId="0" applyBorder="1" applyAlignment="1">
      <alignment vertical="center"/>
    </xf>
    <xf numFmtId="0" fontId="36" fillId="0" borderId="54" xfId="0" applyFont="1" applyFill="1" applyBorder="1" applyAlignment="1">
      <alignment horizontal="center" vertical="center" shrinkToFit="1"/>
    </xf>
    <xf numFmtId="0" fontId="36" fillId="0" borderId="70" xfId="0" applyFont="1" applyFill="1" applyBorder="1" applyAlignment="1">
      <alignment horizontal="center" vertical="center" shrinkToFit="1"/>
    </xf>
    <xf numFmtId="20" fontId="36" fillId="0" borderId="54" xfId="0" applyNumberFormat="1" applyFont="1" applyFill="1" applyBorder="1" applyAlignment="1">
      <alignment horizontal="center" vertical="center" shrinkToFit="1"/>
    </xf>
    <xf numFmtId="20" fontId="36" fillId="0" borderId="15" xfId="0" applyNumberFormat="1" applyFont="1" applyFill="1" applyBorder="1" applyAlignment="1">
      <alignment horizontal="center" vertical="center" shrinkToFit="1"/>
    </xf>
    <xf numFmtId="20" fontId="36" fillId="0" borderId="55" xfId="0" applyNumberFormat="1" applyFont="1" applyFill="1" applyBorder="1" applyAlignment="1">
      <alignment horizontal="center" vertical="center" shrinkToFit="1"/>
    </xf>
    <xf numFmtId="20" fontId="36" fillId="0" borderId="70" xfId="0" applyNumberFormat="1" applyFont="1" applyFill="1" applyBorder="1" applyAlignment="1">
      <alignment horizontal="center" vertical="center" shrinkToFit="1"/>
    </xf>
    <xf numFmtId="20" fontId="36" fillId="0" borderId="71" xfId="0" applyNumberFormat="1" applyFont="1" applyFill="1" applyBorder="1" applyAlignment="1">
      <alignment horizontal="center" vertical="center" shrinkToFit="1"/>
    </xf>
    <xf numFmtId="20" fontId="36" fillId="0" borderId="72" xfId="0" applyNumberFormat="1" applyFont="1" applyFill="1" applyBorder="1" applyAlignment="1">
      <alignment horizontal="center" vertical="center" shrinkToFit="1"/>
    </xf>
    <xf numFmtId="0" fontId="32" fillId="0" borderId="54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35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55" fillId="0" borderId="65" xfId="0" applyFont="1" applyFill="1" applyBorder="1" applyAlignment="1">
      <alignment horizontal="center" vertical="center" shrinkToFit="1"/>
    </xf>
    <xf numFmtId="20" fontId="55" fillId="0" borderId="65" xfId="0" applyNumberFormat="1" applyFont="1" applyFill="1" applyBorder="1" applyAlignment="1">
      <alignment horizontal="center" vertical="center" shrinkToFit="1"/>
    </xf>
    <xf numFmtId="20" fontId="55" fillId="0" borderId="6" xfId="0" applyNumberFormat="1" applyFont="1" applyFill="1" applyBorder="1" applyAlignment="1">
      <alignment horizontal="center" vertical="center" shrinkToFit="1"/>
    </xf>
    <xf numFmtId="20" fontId="55" fillId="0" borderId="66" xfId="0" applyNumberFormat="1" applyFont="1" applyFill="1" applyBorder="1" applyAlignment="1">
      <alignment horizontal="center" vertical="center" shrinkToFit="1"/>
    </xf>
    <xf numFmtId="0" fontId="56" fillId="0" borderId="65" xfId="0" applyFont="1" applyBorder="1" applyAlignment="1">
      <alignment vertical="center"/>
    </xf>
    <xf numFmtId="0" fontId="57" fillId="0" borderId="6" xfId="0" applyFont="1" applyBorder="1" applyAlignment="1">
      <alignment vertical="center"/>
    </xf>
    <xf numFmtId="0" fontId="57" fillId="0" borderId="66" xfId="0" applyFont="1" applyBorder="1" applyAlignment="1">
      <alignment vertical="center"/>
    </xf>
    <xf numFmtId="0" fontId="57" fillId="0" borderId="65" xfId="0" applyFont="1" applyBorder="1" applyAlignment="1">
      <alignment vertical="center"/>
    </xf>
    <xf numFmtId="0" fontId="58" fillId="0" borderId="30" xfId="0" applyFont="1" applyFill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 shrinkToFit="1"/>
    </xf>
    <xf numFmtId="0" fontId="58" fillId="0" borderId="31" xfId="0" applyFont="1" applyFill="1" applyBorder="1" applyAlignment="1">
      <alignment horizontal="center" vertical="center" shrinkToFit="1"/>
    </xf>
    <xf numFmtId="0" fontId="57" fillId="0" borderId="68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55" xfId="0" applyFont="1" applyBorder="1" applyAlignment="1">
      <alignment horizontal="center" vertical="center" shrinkToFit="1"/>
    </xf>
    <xf numFmtId="20" fontId="36" fillId="0" borderId="6" xfId="0" applyNumberFormat="1" applyFont="1" applyFill="1" applyBorder="1" applyAlignment="1">
      <alignment horizontal="center" vertical="center" shrinkToFit="1"/>
    </xf>
    <xf numFmtId="20" fontId="36" fillId="0" borderId="66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66" xfId="0" applyBorder="1" applyAlignment="1">
      <alignment vertical="center"/>
    </xf>
    <xf numFmtId="0" fontId="35" fillId="0" borderId="30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35" fillId="0" borderId="11" xfId="0" applyFont="1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03" xfId="0" applyBorder="1" applyAlignment="1">
      <alignment vertical="center"/>
    </xf>
    <xf numFmtId="0" fontId="58" fillId="0" borderId="96" xfId="0" applyFont="1" applyFill="1" applyBorder="1" applyAlignment="1">
      <alignment horizontal="center" vertical="center" shrinkToFit="1"/>
    </xf>
    <xf numFmtId="0" fontId="57" fillId="0" borderId="92" xfId="0" applyFont="1" applyBorder="1" applyAlignment="1">
      <alignment vertical="center"/>
    </xf>
    <xf numFmtId="0" fontId="57" fillId="0" borderId="95" xfId="0" applyFont="1" applyBorder="1" applyAlignment="1">
      <alignment vertical="center"/>
    </xf>
    <xf numFmtId="0" fontId="57" fillId="0" borderId="54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55" xfId="0" applyFont="1" applyBorder="1" applyAlignment="1">
      <alignment vertical="center"/>
    </xf>
    <xf numFmtId="0" fontId="32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35" fillId="0" borderId="59" xfId="0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0" fontId="35" fillId="0" borderId="2" xfId="0" applyFont="1" applyFill="1" applyBorder="1" applyAlignment="1">
      <alignment horizontal="center" vertical="center" shrinkToFit="1"/>
    </xf>
    <xf numFmtId="0" fontId="35" fillId="0" borderId="62" xfId="0" applyFont="1" applyFill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37" fillId="0" borderId="48" xfId="0" applyFont="1" applyFill="1" applyBorder="1" applyAlignment="1">
      <alignment horizontal="center" vertical="center" shrinkToFit="1"/>
    </xf>
    <xf numFmtId="0" fontId="37" fillId="0" borderId="49" xfId="0" applyFont="1" applyFill="1" applyBorder="1" applyAlignment="1">
      <alignment horizontal="center" vertical="center" shrinkToFit="1"/>
    </xf>
    <xf numFmtId="0" fontId="37" fillId="0" borderId="50" xfId="0" applyFont="1" applyFill="1" applyBorder="1" applyAlignment="1">
      <alignment horizontal="center" vertical="center" shrinkToFit="1"/>
    </xf>
    <xf numFmtId="0" fontId="37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37" fillId="0" borderId="52" xfId="0" applyFont="1" applyFill="1" applyBorder="1" applyAlignment="1">
      <alignment horizontal="center" vertical="center" shrinkToFit="1"/>
    </xf>
    <xf numFmtId="0" fontId="37" fillId="0" borderId="53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179" fontId="35" fillId="0" borderId="3" xfId="0" applyNumberFormat="1" applyFont="1" applyBorder="1" applyAlignment="1">
      <alignment horizontal="center" vertical="center" shrinkToFit="1"/>
    </xf>
    <xf numFmtId="0" fontId="37" fillId="0" borderId="76" xfId="0" applyFont="1" applyBorder="1" applyAlignment="1">
      <alignment horizontal="center" vertical="center" shrinkToFit="1"/>
    </xf>
    <xf numFmtId="0" fontId="35" fillId="0" borderId="75" xfId="0" applyFont="1" applyFill="1" applyBorder="1" applyAlignment="1">
      <alignment horizontal="center" vertical="center" shrinkToFit="1"/>
    </xf>
    <xf numFmtId="0" fontId="35" fillId="0" borderId="74" xfId="0" applyFont="1" applyFill="1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35" fillId="0" borderId="64" xfId="0" applyFont="1" applyFill="1" applyBorder="1" applyAlignment="1">
      <alignment horizontal="center" vertical="center" shrinkToFit="1"/>
    </xf>
    <xf numFmtId="0" fontId="0" fillId="0" borderId="59" xfId="0" applyBorder="1" applyAlignment="1">
      <alignment vertical="center"/>
    </xf>
    <xf numFmtId="0" fontId="0" fillId="0" borderId="63" xfId="0" applyBorder="1" applyAlignment="1">
      <alignment vertical="center"/>
    </xf>
    <xf numFmtId="0" fontId="35" fillId="0" borderId="3" xfId="0" applyNumberFormat="1" applyFont="1" applyBorder="1" applyAlignment="1">
      <alignment horizontal="center" vertical="center"/>
    </xf>
    <xf numFmtId="0" fontId="32" fillId="0" borderId="96" xfId="0" applyFont="1" applyBorder="1" applyAlignment="1">
      <alignment vertical="center"/>
    </xf>
    <xf numFmtId="0" fontId="32" fillId="0" borderId="92" xfId="0" applyFont="1" applyBorder="1" applyAlignment="1">
      <alignment vertical="center"/>
    </xf>
    <xf numFmtId="0" fontId="32" fillId="0" borderId="95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0" fontId="32" fillId="0" borderId="64" xfId="0" applyFont="1" applyBorder="1" applyAlignment="1">
      <alignment vertical="center"/>
    </xf>
    <xf numFmtId="0" fontId="32" fillId="0" borderId="59" xfId="0" applyFont="1" applyBorder="1" applyAlignment="1">
      <alignment vertical="center"/>
    </xf>
    <xf numFmtId="0" fontId="32" fillId="0" borderId="63" xfId="0" applyFont="1" applyBorder="1" applyAlignment="1">
      <alignment vertical="center"/>
    </xf>
    <xf numFmtId="0" fontId="57" fillId="0" borderId="103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02" xfId="0" applyFont="1" applyBorder="1" applyAlignment="1">
      <alignment vertical="center"/>
    </xf>
    <xf numFmtId="0" fontId="22" fillId="0" borderId="3" xfId="0" applyNumberFormat="1" applyFont="1" applyBorder="1" applyAlignment="1">
      <alignment horizontal="center" vertical="center"/>
    </xf>
    <xf numFmtId="0" fontId="41" fillId="18" borderId="3" xfId="0" applyFont="1" applyFill="1" applyBorder="1" applyAlignment="1">
      <alignment horizontal="center" vertical="center"/>
    </xf>
    <xf numFmtId="0" fontId="41" fillId="19" borderId="3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36" fillId="0" borderId="96" xfId="0" applyFont="1" applyFill="1" applyBorder="1" applyAlignment="1">
      <alignment horizontal="center" vertical="center" shrinkToFit="1"/>
    </xf>
    <xf numFmtId="20" fontId="36" fillId="0" borderId="96" xfId="0" applyNumberFormat="1" applyFont="1" applyFill="1" applyBorder="1" applyAlignment="1">
      <alignment horizontal="center" vertical="center" shrinkToFit="1"/>
    </xf>
    <xf numFmtId="20" fontId="36" fillId="0" borderId="92" xfId="0" applyNumberFormat="1" applyFont="1" applyFill="1" applyBorder="1" applyAlignment="1">
      <alignment horizontal="center" vertical="center" shrinkToFit="1"/>
    </xf>
    <xf numFmtId="20" fontId="36" fillId="0" borderId="95" xfId="0" applyNumberFormat="1" applyFont="1" applyFill="1" applyBorder="1" applyAlignment="1">
      <alignment horizontal="center" vertical="center" shrinkToFit="1"/>
    </xf>
    <xf numFmtId="0" fontId="0" fillId="0" borderId="96" xfId="0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49" fontId="35" fillId="0" borderId="88" xfId="0" applyNumberFormat="1" applyFont="1" applyBorder="1" applyAlignment="1">
      <alignment horizontal="center" vertical="center" shrinkToFit="1"/>
    </xf>
    <xf numFmtId="0" fontId="35" fillId="0" borderId="89" xfId="0" applyNumberFormat="1" applyFont="1" applyBorder="1" applyAlignment="1">
      <alignment horizontal="center" vertical="center" shrinkToFit="1"/>
    </xf>
    <xf numFmtId="0" fontId="35" fillId="0" borderId="90" xfId="0" applyNumberFormat="1" applyFont="1" applyBorder="1" applyAlignment="1">
      <alignment horizontal="center" vertical="center" shrinkToFit="1"/>
    </xf>
    <xf numFmtId="0" fontId="35" fillId="0" borderId="69" xfId="0" applyFont="1" applyFill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0" fontId="36" fillId="0" borderId="104" xfId="0" applyFont="1" applyBorder="1" applyAlignment="1">
      <alignment horizontal="center" vertical="center" shrinkToFit="1"/>
    </xf>
    <xf numFmtId="0" fontId="36" fillId="0" borderId="37" xfId="0" applyFont="1" applyBorder="1" applyAlignment="1">
      <alignment horizontal="center" vertical="center" shrinkToFit="1"/>
    </xf>
    <xf numFmtId="0" fontId="35" fillId="0" borderId="37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left" vertical="center" shrinkToFit="1"/>
    </xf>
    <xf numFmtId="0" fontId="32" fillId="0" borderId="105" xfId="0" applyFont="1" applyBorder="1" applyAlignment="1">
      <alignment horizontal="left" vertical="center" shrinkToFit="1"/>
    </xf>
    <xf numFmtId="0" fontId="14" fillId="0" borderId="13" xfId="20" applyNumberFormat="1" applyFont="1" applyBorder="1" applyAlignment="1" applyProtection="1">
      <alignment horizontal="center" vertical="center" shrinkToFit="1"/>
    </xf>
    <xf numFmtId="0" fontId="14" fillId="0" borderId="15" xfId="20" applyNumberFormat="1" applyFont="1" applyBorder="1" applyAlignment="1" applyProtection="1">
      <alignment horizontal="center" vertical="center" shrinkToFit="1"/>
    </xf>
    <xf numFmtId="0" fontId="14" fillId="0" borderId="31" xfId="20" applyNumberFormat="1" applyFont="1" applyBorder="1" applyAlignment="1" applyProtection="1">
      <alignment horizontal="center" vertical="center" shrinkToFit="1"/>
    </xf>
    <xf numFmtId="49" fontId="59" fillId="0" borderId="94" xfId="20" applyNumberFormat="1" applyFont="1" applyBorder="1" applyAlignment="1" applyProtection="1">
      <alignment vertical="center" shrinkToFit="1"/>
    </xf>
    <xf numFmtId="49" fontId="59" fillId="0" borderId="92" xfId="20" applyNumberFormat="1" applyFont="1" applyBorder="1" applyAlignment="1" applyProtection="1">
      <alignment vertical="center" shrinkToFit="1"/>
    </xf>
    <xf numFmtId="49" fontId="59" fillId="0" borderId="93" xfId="20" applyNumberFormat="1" applyFont="1" applyBorder="1" applyAlignment="1" applyProtection="1">
      <alignment vertical="center" shrinkToFit="1"/>
    </xf>
    <xf numFmtId="0" fontId="59" fillId="0" borderId="40" xfId="20" applyFont="1" applyBorder="1" applyAlignment="1" applyProtection="1">
      <alignment horizontal="center" vertical="center" shrinkToFit="1"/>
    </xf>
    <xf numFmtId="0" fontId="59" fillId="0" borderId="41" xfId="20" applyFont="1" applyBorder="1" applyAlignment="1" applyProtection="1">
      <alignment horizontal="center" vertical="center" shrinkToFit="1"/>
    </xf>
    <xf numFmtId="0" fontId="59" fillId="0" borderId="98" xfId="20" applyFont="1" applyBorder="1" applyAlignment="1" applyProtection="1">
      <alignment horizontal="center" vertical="center" shrinkToFit="1"/>
    </xf>
    <xf numFmtId="0" fontId="59" fillId="0" borderId="42" xfId="20" applyFont="1" applyBorder="1" applyAlignment="1" applyProtection="1">
      <alignment horizontal="center" vertical="center" shrinkToFit="1"/>
    </xf>
    <xf numFmtId="0" fontId="59" fillId="0" borderId="92" xfId="20" applyFont="1" applyFill="1" applyBorder="1" applyAlignment="1" applyProtection="1">
      <alignment horizontal="center" vertical="center" shrinkToFit="1"/>
    </xf>
    <xf numFmtId="0" fontId="59" fillId="0" borderId="15" xfId="20" applyFont="1" applyFill="1" applyBorder="1" applyAlignment="1" applyProtection="1">
      <alignment horizontal="center" vertical="center" shrinkToFit="1"/>
    </xf>
    <xf numFmtId="0" fontId="59" fillId="0" borderId="93" xfId="20" applyFont="1" applyBorder="1" applyAlignment="1" applyProtection="1">
      <alignment horizontal="center" vertical="center" shrinkToFit="1"/>
    </xf>
    <xf numFmtId="0" fontId="59" fillId="0" borderId="31" xfId="20" applyFont="1" applyBorder="1" applyAlignment="1" applyProtection="1">
      <alignment horizontal="center" vertical="center" shrinkToFit="1"/>
    </xf>
    <xf numFmtId="0" fontId="59" fillId="0" borderId="3" xfId="20" applyFont="1" applyBorder="1" applyAlignment="1" applyProtection="1">
      <alignment horizontal="center" vertical="center" shrinkToFit="1"/>
    </xf>
    <xf numFmtId="0" fontId="59" fillId="15" borderId="94" xfId="20" applyFont="1" applyFill="1" applyBorder="1" applyAlignment="1" applyProtection="1">
      <alignment horizontal="center" vertical="center" shrinkToFit="1"/>
    </xf>
    <xf numFmtId="0" fontId="59" fillId="15" borderId="92" xfId="20" applyFont="1" applyFill="1" applyBorder="1" applyAlignment="1" applyProtection="1">
      <alignment horizontal="center" vertical="center" shrinkToFit="1"/>
    </xf>
    <xf numFmtId="0" fontId="59" fillId="15" borderId="93" xfId="20" applyFont="1" applyFill="1" applyBorder="1" applyAlignment="1" applyProtection="1">
      <alignment horizontal="center" vertical="center" shrinkToFit="1"/>
    </xf>
    <xf numFmtId="0" fontId="59" fillId="15" borderId="13" xfId="20" applyFont="1" applyFill="1" applyBorder="1" applyAlignment="1" applyProtection="1">
      <alignment horizontal="center" vertical="center" shrinkToFit="1"/>
    </xf>
    <xf numFmtId="0" fontId="59" fillId="15" borderId="15" xfId="20" applyFont="1" applyFill="1" applyBorder="1" applyAlignment="1" applyProtection="1">
      <alignment horizontal="center" vertical="center" shrinkToFit="1"/>
    </xf>
    <xf numFmtId="0" fontId="59" fillId="15" borderId="31" xfId="20" applyFont="1" applyFill="1" applyBorder="1" applyAlignment="1" applyProtection="1">
      <alignment horizontal="center" vertical="center" shrinkToFit="1"/>
    </xf>
    <xf numFmtId="0" fontId="59" fillId="0" borderId="40" xfId="20" applyFont="1" applyFill="1" applyBorder="1" applyAlignment="1" applyProtection="1">
      <alignment horizontal="center" vertical="center" shrinkToFit="1"/>
    </xf>
    <xf numFmtId="0" fontId="59" fillId="0" borderId="41" xfId="20" applyFont="1" applyFill="1" applyBorder="1" applyAlignment="1" applyProtection="1">
      <alignment horizontal="center" vertical="center" shrinkToFit="1"/>
    </xf>
    <xf numFmtId="0" fontId="59" fillId="0" borderId="98" xfId="20" applyFont="1" applyFill="1" applyBorder="1" applyAlignment="1" applyProtection="1">
      <alignment horizontal="center" vertical="center" shrinkToFit="1"/>
      <protection locked="0"/>
    </xf>
    <xf numFmtId="0" fontId="59" fillId="0" borderId="42" xfId="20" applyFont="1" applyFill="1" applyBorder="1" applyAlignment="1" applyProtection="1">
      <alignment horizontal="center" vertical="center" shrinkToFit="1"/>
      <protection locked="0"/>
    </xf>
    <xf numFmtId="0" fontId="59" fillId="0" borderId="93" xfId="20" applyFont="1" applyFill="1" applyBorder="1" applyAlignment="1" applyProtection="1">
      <alignment horizontal="center" vertical="center" shrinkToFit="1"/>
      <protection locked="0"/>
    </xf>
    <xf numFmtId="0" fontId="59" fillId="0" borderId="31" xfId="20" applyFont="1" applyFill="1" applyBorder="1" applyAlignment="1" applyProtection="1">
      <alignment horizontal="center" vertical="center" shrinkToFit="1"/>
      <protection locked="0"/>
    </xf>
    <xf numFmtId="0" fontId="15" fillId="0" borderId="0" xfId="20" applyFont="1" applyAlignment="1" applyProtection="1">
      <alignment horizontal="center" vertical="center" shrinkToFit="1"/>
    </xf>
    <xf numFmtId="0" fontId="23" fillId="0" borderId="0" xfId="28" applyAlignment="1" applyProtection="1">
      <alignment vertical="center" shrinkToFit="1"/>
    </xf>
    <xf numFmtId="0" fontId="16" fillId="0" borderId="15" xfId="20" applyFont="1" applyBorder="1" applyAlignment="1" applyProtection="1">
      <alignment horizontal="center" vertical="center" shrinkToFit="1"/>
    </xf>
    <xf numFmtId="0" fontId="59" fillId="0" borderId="97" xfId="20" applyFont="1" applyBorder="1" applyAlignment="1" applyProtection="1">
      <alignment horizontal="center" vertical="center" shrinkToFit="1"/>
    </xf>
    <xf numFmtId="0" fontId="60" fillId="0" borderId="97" xfId="28" applyFont="1" applyBorder="1" applyAlignment="1" applyProtection="1">
      <alignment horizontal="center" vertical="center"/>
    </xf>
    <xf numFmtId="0" fontId="60" fillId="0" borderId="12" xfId="28" applyFont="1" applyBorder="1" applyAlignment="1" applyProtection="1">
      <alignment horizontal="center" vertical="center"/>
    </xf>
    <xf numFmtId="0" fontId="59" fillId="0" borderId="92" xfId="20" applyFont="1" applyFill="1" applyBorder="1" applyAlignment="1" applyProtection="1">
      <alignment horizontal="center" vertical="center" shrinkToFit="1"/>
      <protection locked="0"/>
    </xf>
    <xf numFmtId="0" fontId="59" fillId="0" borderId="15" xfId="20" applyFont="1" applyFill="1" applyBorder="1" applyAlignment="1" applyProtection="1">
      <alignment horizontal="center" vertical="center" shrinkToFit="1"/>
      <protection locked="0"/>
    </xf>
    <xf numFmtId="0" fontId="59" fillId="0" borderId="38" xfId="20" applyFont="1" applyFill="1" applyBorder="1" applyAlignment="1" applyProtection="1">
      <alignment horizontal="center" vertical="center" shrinkToFit="1"/>
      <protection locked="0"/>
    </xf>
    <xf numFmtId="0" fontId="59" fillId="0" borderId="39" xfId="20" applyFont="1" applyFill="1" applyBorder="1" applyAlignment="1" applyProtection="1">
      <alignment horizontal="center" vertical="center" shrinkToFit="1"/>
      <protection locked="0"/>
    </xf>
    <xf numFmtId="0" fontId="59" fillId="0" borderId="43" xfId="20" applyFont="1" applyBorder="1" applyAlignment="1" applyProtection="1">
      <alignment horizontal="center" vertical="center" shrinkToFit="1"/>
    </xf>
    <xf numFmtId="0" fontId="59" fillId="0" borderId="44" xfId="20" applyFont="1" applyBorder="1" applyAlignment="1" applyProtection="1">
      <alignment horizontal="center" vertical="center" shrinkToFit="1"/>
    </xf>
    <xf numFmtId="0" fontId="59" fillId="0" borderId="45" xfId="20" applyFont="1" applyBorder="1" applyAlignment="1" applyProtection="1">
      <alignment horizontal="center" vertical="center" shrinkToFit="1"/>
    </xf>
    <xf numFmtId="0" fontId="59" fillId="0" borderId="46" xfId="20" applyFont="1" applyBorder="1" applyAlignment="1" applyProtection="1">
      <alignment horizontal="center" vertical="center" shrinkToFit="1"/>
    </xf>
    <xf numFmtId="0" fontId="60" fillId="0" borderId="7" xfId="28" applyFont="1" applyBorder="1" applyAlignment="1" applyProtection="1">
      <alignment horizontal="center" vertical="center"/>
    </xf>
    <xf numFmtId="0" fontId="60" fillId="0" borderId="13" xfId="28" applyFont="1" applyBorder="1" applyAlignment="1" applyProtection="1">
      <alignment horizontal="center" vertical="center"/>
    </xf>
    <xf numFmtId="0" fontId="60" fillId="0" borderId="37" xfId="28" applyFont="1" applyBorder="1" applyAlignment="1" applyProtection="1">
      <alignment horizontal="center" vertical="center"/>
    </xf>
    <xf numFmtId="0" fontId="59" fillId="0" borderId="93" xfId="20" applyFont="1" applyFill="1" applyBorder="1" applyAlignment="1" applyProtection="1">
      <alignment horizontal="center" vertical="center" shrinkToFit="1"/>
    </xf>
    <xf numFmtId="0" fontId="59" fillId="0" borderId="31" xfId="20" applyFont="1" applyFill="1" applyBorder="1" applyAlignment="1" applyProtection="1">
      <alignment horizontal="center" vertical="center" shrinkToFit="1"/>
    </xf>
    <xf numFmtId="0" fontId="59" fillId="0" borderId="98" xfId="20" applyNumberFormat="1" applyFont="1" applyFill="1" applyBorder="1" applyAlignment="1" applyProtection="1">
      <alignment horizontal="center" vertical="center" shrinkToFit="1"/>
    </xf>
    <xf numFmtId="0" fontId="59" fillId="0" borderId="42" xfId="20" applyNumberFormat="1" applyFont="1" applyFill="1" applyBorder="1" applyAlignment="1" applyProtection="1">
      <alignment horizontal="center" vertical="center" shrinkToFit="1"/>
    </xf>
    <xf numFmtId="0" fontId="31" fillId="0" borderId="12" xfId="0" applyFont="1" applyBorder="1" applyAlignment="1">
      <alignment horizontal="center" vertical="center"/>
    </xf>
    <xf numFmtId="0" fontId="54" fillId="0" borderId="98" xfId="20" applyFont="1" applyFill="1" applyBorder="1" applyAlignment="1" applyProtection="1">
      <alignment horizontal="center" vertical="center" shrinkToFit="1"/>
      <protection locked="0"/>
    </xf>
    <xf numFmtId="0" fontId="54" fillId="0" borderId="42" xfId="20" applyFont="1" applyFill="1" applyBorder="1" applyAlignment="1" applyProtection="1">
      <alignment horizontal="center" vertical="center" shrinkToFit="1"/>
      <protection locked="0"/>
    </xf>
    <xf numFmtId="0" fontId="54" fillId="0" borderId="92" xfId="20" applyFont="1" applyFill="1" applyBorder="1" applyAlignment="1" applyProtection="1">
      <alignment horizontal="center" vertical="center" shrinkToFit="1"/>
    </xf>
    <xf numFmtId="0" fontId="54" fillId="0" borderId="15" xfId="20" applyFont="1" applyFill="1" applyBorder="1" applyAlignment="1" applyProtection="1">
      <alignment horizontal="center" vertical="center" shrinkToFit="1"/>
    </xf>
    <xf numFmtId="0" fontId="54" fillId="0" borderId="93" xfId="20" applyFont="1" applyFill="1" applyBorder="1" applyAlignment="1" applyProtection="1">
      <alignment horizontal="center" vertical="center" shrinkToFit="1"/>
      <protection locked="0"/>
    </xf>
    <xf numFmtId="0" fontId="54" fillId="0" borderId="31" xfId="20" applyFont="1" applyFill="1" applyBorder="1" applyAlignment="1" applyProtection="1">
      <alignment horizontal="center" vertical="center" shrinkToFit="1"/>
      <protection locked="0"/>
    </xf>
    <xf numFmtId="0" fontId="59" fillId="0" borderId="98" xfId="20" applyFont="1" applyFill="1" applyBorder="1" applyAlignment="1" applyProtection="1">
      <alignment horizontal="center" vertical="center" shrinkToFit="1"/>
    </xf>
    <xf numFmtId="0" fontId="59" fillId="0" borderId="42" xfId="20" applyFont="1" applyFill="1" applyBorder="1" applyAlignment="1" applyProtection="1">
      <alignment horizontal="center" vertical="center" shrinkToFit="1"/>
    </xf>
    <xf numFmtId="0" fontId="59" fillId="0" borderId="122" xfId="20" applyFont="1" applyBorder="1" applyAlignment="1" applyProtection="1">
      <alignment horizontal="center" vertical="center" shrinkToFit="1"/>
    </xf>
    <xf numFmtId="0" fontId="59" fillId="0" borderId="123" xfId="20" applyFont="1" applyBorder="1" applyAlignment="1" applyProtection="1">
      <alignment horizontal="center" vertical="center" shrinkToFit="1"/>
    </xf>
    <xf numFmtId="0" fontId="54" fillId="0" borderId="93" xfId="20" applyFont="1" applyFill="1" applyBorder="1" applyAlignment="1" applyProtection="1">
      <alignment horizontal="center" vertical="center" shrinkToFit="1"/>
    </xf>
    <xf numFmtId="0" fontId="54" fillId="0" borderId="31" xfId="20" applyFont="1" applyFill="1" applyBorder="1" applyAlignment="1" applyProtection="1">
      <alignment horizontal="center" vertical="center" shrinkToFit="1"/>
    </xf>
    <xf numFmtId="0" fontId="54" fillId="0" borderId="98" xfId="20" applyFont="1" applyFill="1" applyBorder="1" applyAlignment="1" applyProtection="1">
      <alignment horizontal="center" vertical="center" shrinkToFit="1"/>
    </xf>
    <xf numFmtId="0" fontId="54" fillId="0" borderId="42" xfId="20" applyFont="1" applyFill="1" applyBorder="1" applyAlignment="1" applyProtection="1">
      <alignment horizontal="center" vertical="center" shrinkToFit="1"/>
    </xf>
    <xf numFmtId="0" fontId="54" fillId="0" borderId="92" xfId="20" applyFont="1" applyFill="1" applyBorder="1" applyAlignment="1" applyProtection="1">
      <alignment horizontal="center" vertical="center" shrinkToFit="1"/>
      <protection locked="0"/>
    </xf>
    <xf numFmtId="0" fontId="54" fillId="0" borderId="15" xfId="20" applyFont="1" applyFill="1" applyBorder="1" applyAlignment="1" applyProtection="1">
      <alignment horizontal="center" vertical="center" shrinkToFit="1"/>
      <protection locked="0"/>
    </xf>
    <xf numFmtId="0" fontId="59" fillId="0" borderId="40" xfId="0" applyFont="1" applyBorder="1" applyAlignment="1" applyProtection="1">
      <alignment horizontal="center" vertical="center" shrinkToFit="1"/>
      <protection hidden="1"/>
    </xf>
    <xf numFmtId="0" fontId="59" fillId="0" borderId="41" xfId="0" applyFont="1" applyBorder="1" applyAlignment="1" applyProtection="1">
      <alignment horizontal="center" vertical="center" shrinkToFit="1"/>
      <protection hidden="1"/>
    </xf>
    <xf numFmtId="0" fontId="59" fillId="0" borderId="98" xfId="0" applyFont="1" applyBorder="1" applyAlignment="1" applyProtection="1">
      <alignment horizontal="center" vertical="center" shrinkToFit="1"/>
      <protection hidden="1"/>
    </xf>
    <xf numFmtId="0" fontId="59" fillId="0" borderId="42" xfId="0" applyFont="1" applyBorder="1" applyAlignment="1" applyProtection="1">
      <alignment horizontal="center" vertical="center" shrinkToFit="1"/>
      <protection hidden="1"/>
    </xf>
    <xf numFmtId="0" fontId="59" fillId="0" borderId="92" xfId="0" applyFont="1" applyFill="1" applyBorder="1" applyAlignment="1" applyProtection="1">
      <alignment horizontal="center" vertical="center" shrinkToFit="1"/>
      <protection hidden="1"/>
    </xf>
    <xf numFmtId="0" fontId="59" fillId="0" borderId="15" xfId="0" applyFont="1" applyFill="1" applyBorder="1" applyAlignment="1" applyProtection="1">
      <alignment horizontal="center" vertical="center" shrinkToFit="1"/>
      <protection hidden="1"/>
    </xf>
    <xf numFmtId="0" fontId="59" fillId="0" borderId="93" xfId="0" applyFont="1" applyBorder="1" applyAlignment="1" applyProtection="1">
      <alignment horizontal="center" vertical="center" shrinkToFit="1"/>
      <protection hidden="1"/>
    </xf>
    <xf numFmtId="0" fontId="59" fillId="0" borderId="31" xfId="0" applyFont="1" applyBorder="1" applyAlignment="1" applyProtection="1">
      <alignment horizontal="center" vertical="center" shrinkToFit="1"/>
      <protection hidden="1"/>
    </xf>
    <xf numFmtId="0" fontId="59" fillId="0" borderId="92" xfId="0" applyFont="1" applyBorder="1" applyAlignment="1" applyProtection="1">
      <alignment horizontal="center" vertical="center" shrinkToFit="1"/>
      <protection hidden="1"/>
    </xf>
    <xf numFmtId="0" fontId="59" fillId="0" borderId="15" xfId="0" applyFont="1" applyBorder="1" applyAlignment="1" applyProtection="1">
      <alignment horizontal="center" vertical="center" shrinkToFit="1"/>
      <protection hidden="1"/>
    </xf>
    <xf numFmtId="0" fontId="61" fillId="0" borderId="0" xfId="20" applyFont="1" applyAlignment="1" applyProtection="1">
      <alignment horizontal="center" vertical="center" shrinkToFit="1"/>
    </xf>
    <xf numFmtId="0" fontId="31" fillId="0" borderId="0" xfId="28" applyFont="1" applyAlignment="1" applyProtection="1">
      <alignment vertical="center" shrinkToFit="1"/>
    </xf>
    <xf numFmtId="49" fontId="16" fillId="0" borderId="93" xfId="20" applyNumberFormat="1" applyFont="1" applyBorder="1" applyAlignment="1">
      <alignment horizontal="center" vertical="center" textRotation="255" wrapText="1"/>
    </xf>
    <xf numFmtId="0" fontId="16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vertical="center"/>
    </xf>
    <xf numFmtId="0" fontId="0" fillId="0" borderId="0" xfId="0" applyAlignment="1">
      <alignment vertical="center"/>
    </xf>
    <xf numFmtId="0" fontId="7" fillId="16" borderId="94" xfId="20" applyFill="1" applyBorder="1" applyAlignment="1">
      <alignment horizontal="center" vertical="center"/>
    </xf>
    <xf numFmtId="0" fontId="7" fillId="16" borderId="93" xfId="20" applyFill="1" applyBorder="1" applyAlignment="1">
      <alignment horizontal="center" vertical="center"/>
    </xf>
    <xf numFmtId="0" fontId="7" fillId="0" borderId="0" xfId="20" applyFont="1" applyBorder="1" applyAlignment="1" applyProtection="1">
      <alignment horizontal="left"/>
      <protection hidden="1"/>
    </xf>
    <xf numFmtId="0" fontId="7" fillId="0" borderId="0" xfId="20" applyAlignment="1">
      <alignment horizontal="left" vertical="center"/>
    </xf>
    <xf numFmtId="0" fontId="0" fillId="0" borderId="0" xfId="0" applyAlignment="1">
      <alignment horizontal="left" vertical="center"/>
    </xf>
  </cellXfs>
  <cellStyles count="3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Excel Built-in Normal" xfId="13"/>
    <cellStyle name="ハイパーリンク 2" xfId="14"/>
    <cellStyle name="ハイパーリンク 3" xfId="15"/>
    <cellStyle name="ハイパーリンク 4" xfId="16"/>
    <cellStyle name="メモ 2" xfId="17"/>
    <cellStyle name="通貨 2" xfId="18"/>
    <cellStyle name="通貨 2 2" xfId="19"/>
    <cellStyle name="標準" xfId="0" builtinId="0"/>
    <cellStyle name="標準 2" xfId="20"/>
    <cellStyle name="標準 2 2" xfId="21"/>
    <cellStyle name="標準 2 2 2" xfId="22"/>
    <cellStyle name="標準 2_2015-U12後期（会場変更）" xfId="23"/>
    <cellStyle name="標準 3" xfId="24"/>
    <cellStyle name="標準 4" xfId="25"/>
    <cellStyle name="標準 4 2" xfId="26"/>
    <cellStyle name="標準 5" xfId="27"/>
    <cellStyle name="標準 5 2" xfId="28"/>
    <cellStyle name="標準 6" xfId="29"/>
    <cellStyle name="標準 7" xfId="30"/>
    <cellStyle name="標準 7 2" xfId="31"/>
    <cellStyle name="標準 8" xfId="32"/>
    <cellStyle name="標準 9" xfId="34"/>
    <cellStyle name="標準_２７年大会・リーグ戦参加表４" xfId="33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CCFFCC"/>
        </patternFill>
      </fill>
    </dxf>
    <dxf>
      <font>
        <color rgb="FFFF0000"/>
      </font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90</xdr:row>
      <xdr:rowOff>76200</xdr:rowOff>
    </xdr:from>
    <xdr:to>
      <xdr:col>5</xdr:col>
      <xdr:colOff>127000</xdr:colOff>
      <xdr:row>90</xdr:row>
      <xdr:rowOff>317500</xdr:rowOff>
    </xdr:to>
    <xdr:sp macro="" textlink="">
      <xdr:nvSpPr>
        <xdr:cNvPr id="2" name="円/楕円 1"/>
        <xdr:cNvSpPr/>
      </xdr:nvSpPr>
      <xdr:spPr>
        <a:xfrm>
          <a:off x="838200" y="22669500"/>
          <a:ext cx="49530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114300</xdr:colOff>
      <xdr:row>91</xdr:row>
      <xdr:rowOff>63500</xdr:rowOff>
    </xdr:from>
    <xdr:to>
      <xdr:col>5</xdr:col>
      <xdr:colOff>127000</xdr:colOff>
      <xdr:row>91</xdr:row>
      <xdr:rowOff>304800</xdr:rowOff>
    </xdr:to>
    <xdr:sp macro="" textlink="">
      <xdr:nvSpPr>
        <xdr:cNvPr id="3" name="円/楕円 2"/>
        <xdr:cNvSpPr/>
      </xdr:nvSpPr>
      <xdr:spPr>
        <a:xfrm>
          <a:off x="838200" y="23037800"/>
          <a:ext cx="49530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92</xdr:row>
      <xdr:rowOff>88900</xdr:rowOff>
    </xdr:from>
    <xdr:to>
      <xdr:col>5</xdr:col>
      <xdr:colOff>165100</xdr:colOff>
      <xdr:row>92</xdr:row>
      <xdr:rowOff>330200</xdr:rowOff>
    </xdr:to>
    <xdr:sp macro="" textlink="">
      <xdr:nvSpPr>
        <xdr:cNvPr id="4" name="円/楕円 3"/>
        <xdr:cNvSpPr/>
      </xdr:nvSpPr>
      <xdr:spPr>
        <a:xfrm>
          <a:off x="876300" y="23444200"/>
          <a:ext cx="49530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90</xdr:row>
      <xdr:rowOff>63500</xdr:rowOff>
    </xdr:from>
    <xdr:to>
      <xdr:col>5</xdr:col>
      <xdr:colOff>127000</xdr:colOff>
      <xdr:row>90</xdr:row>
      <xdr:rowOff>304800</xdr:rowOff>
    </xdr:to>
    <xdr:sp macro="" textlink="">
      <xdr:nvSpPr>
        <xdr:cNvPr id="2" name="円/楕円 1"/>
        <xdr:cNvSpPr/>
      </xdr:nvSpPr>
      <xdr:spPr>
        <a:xfrm>
          <a:off x="838200" y="22694900"/>
          <a:ext cx="49530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87</xdr:row>
      <xdr:rowOff>88900</xdr:rowOff>
    </xdr:from>
    <xdr:to>
      <xdr:col>5</xdr:col>
      <xdr:colOff>177800</xdr:colOff>
      <xdr:row>87</xdr:row>
      <xdr:rowOff>330200</xdr:rowOff>
    </xdr:to>
    <xdr:sp macro="" textlink="">
      <xdr:nvSpPr>
        <xdr:cNvPr id="2" name="円/楕円 1"/>
        <xdr:cNvSpPr/>
      </xdr:nvSpPr>
      <xdr:spPr>
        <a:xfrm>
          <a:off x="889000" y="21844000"/>
          <a:ext cx="495300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2D050"/>
    <pageSetUpPr fitToPage="1"/>
  </sheetPr>
  <dimension ref="A1:L102"/>
  <sheetViews>
    <sheetView showGridLines="0" view="pageBreakPreview" topLeftCell="A3" zoomScaleNormal="100" zoomScaleSheetLayoutView="100" workbookViewId="0">
      <selection activeCell="M1" sqref="M1"/>
    </sheetView>
  </sheetViews>
  <sheetFormatPr defaultColWidth="13.375" defaultRowHeight="13.5" customHeight="1" zeroHeight="1"/>
  <cols>
    <col min="1" max="1" width="0.125" style="15" customWidth="1"/>
    <col min="2" max="2" width="6.75" style="15" bestFit="1" customWidth="1"/>
    <col min="3" max="3" width="7.125" style="15" customWidth="1"/>
    <col min="4" max="4" width="4.75" style="15" customWidth="1"/>
    <col min="5" max="5" width="11.875" style="15" customWidth="1"/>
    <col min="6" max="6" width="4.75" style="15" customWidth="1"/>
    <col min="7" max="7" width="11.875" style="15" customWidth="1"/>
    <col min="8" max="8" width="4.75" style="15" customWidth="1"/>
    <col min="9" max="9" width="11.875" style="15" customWidth="1"/>
    <col min="10" max="10" width="4.75" style="15" customWidth="1"/>
    <col min="11" max="11" width="11.75" style="15" customWidth="1"/>
    <col min="12" max="12" width="11.875" style="15" customWidth="1"/>
    <col min="13" max="13" width="13.375" style="15" customWidth="1"/>
    <col min="14" max="16384" width="13.375" style="15"/>
  </cols>
  <sheetData>
    <row r="1" spans="2:12" ht="26.25" customHeight="1">
      <c r="B1" s="259" t="s">
        <v>142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2:12" ht="21" customHeight="1">
      <c r="B2" s="261" t="s">
        <v>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2:12" ht="14.25">
      <c r="B3" s="263"/>
      <c r="C3" s="264"/>
      <c r="D3" s="271" t="s">
        <v>29</v>
      </c>
      <c r="E3" s="272"/>
      <c r="F3" s="271" t="s">
        <v>130</v>
      </c>
      <c r="G3" s="272"/>
      <c r="H3" s="271" t="s">
        <v>30</v>
      </c>
      <c r="I3" s="272"/>
      <c r="J3" s="271" t="s">
        <v>131</v>
      </c>
      <c r="K3" s="272"/>
      <c r="L3" s="273" t="s">
        <v>1</v>
      </c>
    </row>
    <row r="4" spans="2:12" ht="14.25">
      <c r="B4" s="265"/>
      <c r="C4" s="266"/>
      <c r="D4" s="275" t="s">
        <v>143</v>
      </c>
      <c r="E4" s="276"/>
      <c r="F4" s="275" t="s">
        <v>144</v>
      </c>
      <c r="G4" s="276"/>
      <c r="H4" s="275" t="s">
        <v>144</v>
      </c>
      <c r="I4" s="276"/>
      <c r="J4" s="275" t="s">
        <v>144</v>
      </c>
      <c r="K4" s="276"/>
      <c r="L4" s="274"/>
    </row>
    <row r="5" spans="2:12" ht="27" hidden="1" customHeight="1">
      <c r="B5" s="267"/>
      <c r="C5" s="268"/>
      <c r="D5" s="284"/>
      <c r="E5" s="285"/>
      <c r="F5" s="286"/>
      <c r="G5" s="286"/>
      <c r="H5" s="286"/>
      <c r="I5" s="286"/>
      <c r="J5" s="286"/>
      <c r="K5" s="287"/>
      <c r="L5" s="86" t="s">
        <v>145</v>
      </c>
    </row>
    <row r="6" spans="2:12" ht="27" hidden="1" customHeight="1">
      <c r="B6" s="267"/>
      <c r="C6" s="268"/>
      <c r="D6" s="288"/>
      <c r="E6" s="289"/>
      <c r="F6" s="290"/>
      <c r="G6" s="290"/>
      <c r="H6" s="290"/>
      <c r="I6" s="290"/>
      <c r="J6" s="290"/>
      <c r="K6" s="291"/>
      <c r="L6" s="87" t="s">
        <v>146</v>
      </c>
    </row>
    <row r="7" spans="2:12" ht="27" hidden="1" customHeight="1">
      <c r="B7" s="267"/>
      <c r="C7" s="268"/>
      <c r="D7" s="292"/>
      <c r="E7" s="293"/>
      <c r="F7" s="294"/>
      <c r="G7" s="294"/>
      <c r="H7" s="294"/>
      <c r="I7" s="294"/>
      <c r="J7" s="294"/>
      <c r="K7" s="295"/>
      <c r="L7" s="87" t="s">
        <v>132</v>
      </c>
    </row>
    <row r="8" spans="2:12" ht="27" hidden="1" customHeight="1">
      <c r="B8" s="267"/>
      <c r="C8" s="268"/>
      <c r="D8" s="292"/>
      <c r="E8" s="293"/>
      <c r="F8" s="294"/>
      <c r="G8" s="294"/>
      <c r="H8" s="294"/>
      <c r="I8" s="294"/>
      <c r="J8" s="294"/>
      <c r="K8" s="295"/>
      <c r="L8" s="87" t="s">
        <v>75</v>
      </c>
    </row>
    <row r="9" spans="2:12" ht="27" hidden="1" customHeight="1">
      <c r="B9" s="269"/>
      <c r="C9" s="270"/>
      <c r="D9" s="277"/>
      <c r="E9" s="278"/>
      <c r="F9" s="278"/>
      <c r="G9" s="278"/>
      <c r="H9" s="278"/>
      <c r="I9" s="278"/>
      <c r="J9" s="278"/>
      <c r="K9" s="279"/>
      <c r="L9" s="88" t="s">
        <v>147</v>
      </c>
    </row>
    <row r="10" spans="2:12" ht="27" customHeight="1">
      <c r="B10" s="280">
        <v>1</v>
      </c>
      <c r="C10" s="281"/>
      <c r="D10" s="282" t="s">
        <v>148</v>
      </c>
      <c r="E10" s="282"/>
      <c r="F10" s="282" t="s">
        <v>149</v>
      </c>
      <c r="G10" s="282"/>
      <c r="H10" s="282" t="s">
        <v>54</v>
      </c>
      <c r="I10" s="282"/>
      <c r="J10" s="283" t="s">
        <v>150</v>
      </c>
      <c r="K10" s="283"/>
      <c r="L10" s="89"/>
    </row>
    <row r="11" spans="2:12" ht="27" customHeight="1">
      <c r="B11" s="280" t="s">
        <v>228</v>
      </c>
      <c r="C11" s="281"/>
      <c r="D11" s="296" t="s">
        <v>51</v>
      </c>
      <c r="E11" s="296"/>
      <c r="F11" s="296" t="s">
        <v>151</v>
      </c>
      <c r="G11" s="296"/>
      <c r="H11" s="297" t="s">
        <v>152</v>
      </c>
      <c r="I11" s="297"/>
      <c r="J11" s="282" t="s">
        <v>153</v>
      </c>
      <c r="K11" s="282"/>
      <c r="L11" s="89"/>
    </row>
    <row r="12" spans="2:12" ht="27" customHeight="1">
      <c r="B12" s="280" t="s">
        <v>229</v>
      </c>
      <c r="C12" s="281"/>
      <c r="D12" s="283" t="s">
        <v>154</v>
      </c>
      <c r="E12" s="283"/>
      <c r="F12" s="283" t="s">
        <v>414</v>
      </c>
      <c r="G12" s="283"/>
      <c r="H12" s="282" t="s">
        <v>155</v>
      </c>
      <c r="I12" s="282"/>
      <c r="J12" s="282" t="s">
        <v>129</v>
      </c>
      <c r="K12" s="282"/>
      <c r="L12" s="89"/>
    </row>
    <row r="13" spans="2:12" ht="27" customHeight="1">
      <c r="B13" s="280" t="s">
        <v>227</v>
      </c>
      <c r="C13" s="281"/>
      <c r="D13" s="298" t="s">
        <v>55</v>
      </c>
      <c r="E13" s="298"/>
      <c r="F13" s="297" t="s">
        <v>156</v>
      </c>
      <c r="G13" s="297"/>
      <c r="H13" s="299" t="s">
        <v>135</v>
      </c>
      <c r="I13" s="300"/>
      <c r="J13" s="297" t="s">
        <v>157</v>
      </c>
      <c r="K13" s="297"/>
      <c r="L13" s="90"/>
    </row>
    <row r="14" spans="2:12" ht="27" customHeight="1">
      <c r="B14" s="280" t="s">
        <v>230</v>
      </c>
      <c r="C14" s="281"/>
      <c r="D14" s="301" t="s">
        <v>158</v>
      </c>
      <c r="E14" s="301"/>
      <c r="F14" s="282" t="s">
        <v>159</v>
      </c>
      <c r="G14" s="282"/>
      <c r="H14" s="282" t="s">
        <v>139</v>
      </c>
      <c r="I14" s="282"/>
      <c r="J14" s="282" t="s">
        <v>160</v>
      </c>
      <c r="K14" s="282"/>
      <c r="L14" s="89"/>
    </row>
    <row r="15" spans="2:12" ht="27" customHeight="1">
      <c r="B15" s="280" t="s">
        <v>231</v>
      </c>
      <c r="C15" s="281"/>
      <c r="D15" s="282" t="s">
        <v>140</v>
      </c>
      <c r="E15" s="282"/>
      <c r="F15" s="282" t="s">
        <v>161</v>
      </c>
      <c r="G15" s="282"/>
      <c r="H15" s="282" t="s">
        <v>162</v>
      </c>
      <c r="I15" s="282"/>
      <c r="J15" s="282" t="s">
        <v>24</v>
      </c>
      <c r="K15" s="282"/>
      <c r="L15" s="89"/>
    </row>
    <row r="16" spans="2:12" ht="27" customHeight="1">
      <c r="B16" s="280" t="s">
        <v>232</v>
      </c>
      <c r="C16" s="281"/>
      <c r="D16" s="282" t="s">
        <v>163</v>
      </c>
      <c r="E16" s="282"/>
      <c r="F16" s="282" t="s">
        <v>138</v>
      </c>
      <c r="G16" s="282"/>
      <c r="H16" s="302" t="s">
        <v>164</v>
      </c>
      <c r="I16" s="298"/>
      <c r="J16" s="296" t="s">
        <v>31</v>
      </c>
      <c r="K16" s="296"/>
      <c r="L16" s="89"/>
    </row>
    <row r="17" spans="1:12" ht="27" customHeight="1">
      <c r="B17" s="280" t="s">
        <v>233</v>
      </c>
      <c r="C17" s="281"/>
      <c r="D17" s="282" t="s">
        <v>137</v>
      </c>
      <c r="E17" s="282"/>
      <c r="F17" s="282" t="s">
        <v>165</v>
      </c>
      <c r="G17" s="282"/>
      <c r="H17" s="283" t="s">
        <v>166</v>
      </c>
      <c r="I17" s="283"/>
      <c r="J17" s="283" t="s">
        <v>133</v>
      </c>
      <c r="K17" s="283"/>
      <c r="L17" s="89"/>
    </row>
    <row r="18" spans="1:12" ht="27" customHeight="1">
      <c r="B18" s="280" t="s">
        <v>234</v>
      </c>
      <c r="C18" s="281"/>
      <c r="D18" s="283" t="s">
        <v>167</v>
      </c>
      <c r="E18" s="283"/>
      <c r="F18" s="283" t="s">
        <v>168</v>
      </c>
      <c r="G18" s="283"/>
      <c r="H18" s="283" t="s">
        <v>134</v>
      </c>
      <c r="I18" s="283"/>
      <c r="J18" s="283" t="s">
        <v>169</v>
      </c>
      <c r="K18" s="283"/>
      <c r="L18" s="89"/>
    </row>
    <row r="19" spans="1:12" ht="27" customHeight="1">
      <c r="B19" s="280" t="s">
        <v>235</v>
      </c>
      <c r="C19" s="281"/>
      <c r="D19" s="283" t="s">
        <v>136</v>
      </c>
      <c r="E19" s="283"/>
      <c r="F19" s="303"/>
      <c r="G19" s="303"/>
      <c r="H19" s="303"/>
      <c r="I19" s="303"/>
      <c r="J19" s="303"/>
      <c r="K19" s="303"/>
      <c r="L19" s="89"/>
    </row>
    <row r="20" spans="1:12" ht="15" customHeight="1">
      <c r="B20" s="304">
        <v>43345</v>
      </c>
      <c r="C20" s="306" t="s">
        <v>2</v>
      </c>
      <c r="D20" s="307" t="s">
        <v>170</v>
      </c>
      <c r="E20" s="91" t="s">
        <v>35</v>
      </c>
      <c r="F20" s="308" t="s">
        <v>17</v>
      </c>
      <c r="G20" s="92" t="s">
        <v>171</v>
      </c>
      <c r="H20" s="308" t="s">
        <v>17</v>
      </c>
      <c r="I20" s="92" t="s">
        <v>172</v>
      </c>
      <c r="J20" s="308" t="s">
        <v>17</v>
      </c>
      <c r="K20" s="92" t="s">
        <v>173</v>
      </c>
      <c r="L20" s="93"/>
    </row>
    <row r="21" spans="1:12" s="78" customFormat="1" ht="15" customHeight="1">
      <c r="A21" s="15"/>
      <c r="B21" s="305"/>
      <c r="C21" s="306"/>
      <c r="D21" s="307"/>
      <c r="E21" s="94" t="s">
        <v>174</v>
      </c>
      <c r="F21" s="308"/>
      <c r="G21" s="95" t="s">
        <v>175</v>
      </c>
      <c r="H21" s="308"/>
      <c r="I21" s="95" t="s">
        <v>176</v>
      </c>
      <c r="J21" s="308"/>
      <c r="K21" s="95" t="s">
        <v>177</v>
      </c>
      <c r="L21" s="96"/>
    </row>
    <row r="22" spans="1:12" s="98" customFormat="1" ht="15" customHeight="1">
      <c r="A22" s="15"/>
      <c r="B22" s="305"/>
      <c r="C22" s="306"/>
      <c r="D22" s="307"/>
      <c r="E22" s="97" t="s">
        <v>178</v>
      </c>
      <c r="F22" s="308"/>
      <c r="G22" s="91" t="s">
        <v>178</v>
      </c>
      <c r="H22" s="308"/>
      <c r="I22" s="91" t="s">
        <v>25</v>
      </c>
      <c r="J22" s="308"/>
      <c r="K22" s="91" t="s">
        <v>25</v>
      </c>
      <c r="L22" s="96"/>
    </row>
    <row r="23" spans="1:12" ht="15" customHeight="1">
      <c r="B23" s="305"/>
      <c r="C23" s="306"/>
      <c r="D23" s="307"/>
      <c r="E23" s="95" t="s">
        <v>179</v>
      </c>
      <c r="F23" s="308"/>
      <c r="G23" s="95" t="s">
        <v>179</v>
      </c>
      <c r="H23" s="308"/>
      <c r="I23" s="95" t="s">
        <v>180</v>
      </c>
      <c r="J23" s="308"/>
      <c r="K23" s="95" t="s">
        <v>180</v>
      </c>
      <c r="L23" s="99"/>
    </row>
    <row r="24" spans="1:12" ht="15" customHeight="1">
      <c r="B24" s="304">
        <v>43351</v>
      </c>
      <c r="C24" s="310" t="s">
        <v>3</v>
      </c>
      <c r="D24" s="307" t="s">
        <v>181</v>
      </c>
      <c r="E24" s="100" t="s">
        <v>182</v>
      </c>
      <c r="F24" s="309" t="s">
        <v>16</v>
      </c>
      <c r="G24" s="312" t="s">
        <v>183</v>
      </c>
      <c r="H24" s="309" t="s">
        <v>16</v>
      </c>
      <c r="I24" s="101" t="s">
        <v>184</v>
      </c>
      <c r="J24" s="309" t="s">
        <v>16</v>
      </c>
      <c r="K24" s="102" t="s">
        <v>25</v>
      </c>
      <c r="L24" s="93"/>
    </row>
    <row r="25" spans="1:12" ht="15" customHeight="1">
      <c r="B25" s="304"/>
      <c r="C25" s="310"/>
      <c r="D25" s="307"/>
      <c r="E25" s="103" t="s">
        <v>185</v>
      </c>
      <c r="F25" s="309"/>
      <c r="G25" s="313"/>
      <c r="H25" s="309"/>
      <c r="I25" s="104" t="s">
        <v>186</v>
      </c>
      <c r="J25" s="309"/>
      <c r="K25" s="104" t="s">
        <v>187</v>
      </c>
      <c r="L25" s="96"/>
    </row>
    <row r="26" spans="1:12" ht="15" customHeight="1">
      <c r="B26" s="304"/>
      <c r="C26" s="310"/>
      <c r="D26" s="307"/>
      <c r="E26" s="105" t="s">
        <v>188</v>
      </c>
      <c r="F26" s="309"/>
      <c r="G26" s="313"/>
      <c r="H26" s="309"/>
      <c r="I26" s="106" t="s">
        <v>171</v>
      </c>
      <c r="J26" s="309"/>
      <c r="K26" s="106" t="s">
        <v>171</v>
      </c>
      <c r="L26" s="96"/>
    </row>
    <row r="27" spans="1:12" ht="15" customHeight="1">
      <c r="B27" s="305"/>
      <c r="C27" s="311"/>
      <c r="D27" s="307"/>
      <c r="E27" s="107" t="s">
        <v>185</v>
      </c>
      <c r="F27" s="308"/>
      <c r="G27" s="314"/>
      <c r="H27" s="308"/>
      <c r="I27" s="95" t="s">
        <v>189</v>
      </c>
      <c r="J27" s="308"/>
      <c r="K27" s="95" t="s">
        <v>189</v>
      </c>
      <c r="L27" s="99"/>
    </row>
    <row r="28" spans="1:12" ht="15" customHeight="1">
      <c r="B28" s="305">
        <v>43352</v>
      </c>
      <c r="C28" s="306" t="s">
        <v>2</v>
      </c>
      <c r="D28" s="307" t="s">
        <v>190</v>
      </c>
      <c r="E28" s="100" t="s">
        <v>191</v>
      </c>
      <c r="F28" s="309" t="s">
        <v>15</v>
      </c>
      <c r="G28" s="100" t="s">
        <v>192</v>
      </c>
      <c r="H28" s="309" t="s">
        <v>15</v>
      </c>
      <c r="I28" s="100" t="s">
        <v>171</v>
      </c>
      <c r="J28" s="309" t="s">
        <v>15</v>
      </c>
      <c r="K28" s="100" t="s">
        <v>193</v>
      </c>
      <c r="L28" s="93"/>
    </row>
    <row r="29" spans="1:12" ht="15" customHeight="1">
      <c r="B29" s="305"/>
      <c r="C29" s="306"/>
      <c r="D29" s="307"/>
      <c r="E29" s="103" t="s">
        <v>185</v>
      </c>
      <c r="F29" s="309"/>
      <c r="G29" s="107" t="s">
        <v>194</v>
      </c>
      <c r="H29" s="309"/>
      <c r="I29" s="107" t="s">
        <v>195</v>
      </c>
      <c r="J29" s="309"/>
      <c r="K29" s="107" t="s">
        <v>196</v>
      </c>
      <c r="L29" s="96"/>
    </row>
    <row r="30" spans="1:12" ht="15" customHeight="1">
      <c r="B30" s="305"/>
      <c r="C30" s="306"/>
      <c r="D30" s="307"/>
      <c r="E30" s="105" t="s">
        <v>178</v>
      </c>
      <c r="F30" s="309"/>
      <c r="G30" s="100" t="s">
        <v>178</v>
      </c>
      <c r="H30" s="309"/>
      <c r="I30" s="100" t="s">
        <v>197</v>
      </c>
      <c r="J30" s="309"/>
      <c r="K30" s="100" t="s">
        <v>197</v>
      </c>
      <c r="L30" s="96"/>
    </row>
    <row r="31" spans="1:12" ht="15" customHeight="1">
      <c r="B31" s="305"/>
      <c r="C31" s="306"/>
      <c r="D31" s="307"/>
      <c r="E31" s="107" t="s">
        <v>198</v>
      </c>
      <c r="F31" s="308"/>
      <c r="G31" s="107" t="s">
        <v>198</v>
      </c>
      <c r="H31" s="308"/>
      <c r="I31" s="107" t="s">
        <v>199</v>
      </c>
      <c r="J31" s="308"/>
      <c r="K31" s="107" t="s">
        <v>199</v>
      </c>
      <c r="L31" s="99"/>
    </row>
    <row r="32" spans="1:12" ht="15" customHeight="1">
      <c r="B32" s="305">
        <v>43359</v>
      </c>
      <c r="C32" s="306" t="s">
        <v>2</v>
      </c>
      <c r="D32" s="307" t="s">
        <v>200</v>
      </c>
      <c r="E32" s="100" t="s">
        <v>191</v>
      </c>
      <c r="F32" s="309" t="s">
        <v>14</v>
      </c>
      <c r="G32" s="102" t="s">
        <v>201</v>
      </c>
      <c r="H32" s="331" t="s">
        <v>14</v>
      </c>
      <c r="I32" s="312" t="s">
        <v>202</v>
      </c>
      <c r="J32" s="331" t="s">
        <v>14</v>
      </c>
      <c r="K32" s="102" t="s">
        <v>171</v>
      </c>
      <c r="L32" s="93"/>
    </row>
    <row r="33" spans="2:12" ht="15" customHeight="1">
      <c r="B33" s="305"/>
      <c r="C33" s="306"/>
      <c r="D33" s="307"/>
      <c r="E33" s="103" t="s">
        <v>185</v>
      </c>
      <c r="F33" s="309"/>
      <c r="G33" s="104" t="s">
        <v>203</v>
      </c>
      <c r="H33" s="331"/>
      <c r="I33" s="343"/>
      <c r="J33" s="331"/>
      <c r="K33" s="104" t="s">
        <v>204</v>
      </c>
      <c r="L33" s="96"/>
    </row>
    <row r="34" spans="2:12" ht="15" customHeight="1">
      <c r="B34" s="305"/>
      <c r="C34" s="306"/>
      <c r="D34" s="307"/>
      <c r="E34" s="105" t="s">
        <v>178</v>
      </c>
      <c r="F34" s="309"/>
      <c r="G34" s="108" t="s">
        <v>178</v>
      </c>
      <c r="H34" s="331"/>
      <c r="I34" s="343"/>
      <c r="J34" s="331"/>
      <c r="K34" s="102" t="s">
        <v>25</v>
      </c>
      <c r="L34" s="96"/>
    </row>
    <row r="35" spans="2:12" ht="15" customHeight="1">
      <c r="B35" s="305"/>
      <c r="C35" s="306"/>
      <c r="D35" s="307"/>
      <c r="E35" s="107" t="s">
        <v>205</v>
      </c>
      <c r="F35" s="308"/>
      <c r="G35" s="104" t="s">
        <v>205</v>
      </c>
      <c r="H35" s="332"/>
      <c r="I35" s="344"/>
      <c r="J35" s="332"/>
      <c r="K35" s="104" t="s">
        <v>204</v>
      </c>
      <c r="L35" s="99"/>
    </row>
    <row r="36" spans="2:12" ht="15" customHeight="1">
      <c r="B36" s="305">
        <v>43360</v>
      </c>
      <c r="C36" s="333" t="s">
        <v>206</v>
      </c>
      <c r="D36" s="334" t="s">
        <v>207</v>
      </c>
      <c r="E36" s="100" t="s">
        <v>59</v>
      </c>
      <c r="F36" s="335" t="s">
        <v>208</v>
      </c>
      <c r="G36" s="336" t="s">
        <v>209</v>
      </c>
      <c r="H36" s="337"/>
      <c r="I36" s="338"/>
      <c r="J36" s="339"/>
      <c r="K36" s="340"/>
      <c r="L36" s="315"/>
    </row>
    <row r="37" spans="2:12" ht="15" customHeight="1">
      <c r="B37" s="305"/>
      <c r="C37" s="333"/>
      <c r="D37" s="307"/>
      <c r="E37" s="107" t="s">
        <v>185</v>
      </c>
      <c r="F37" s="308"/>
      <c r="G37" s="317" t="s">
        <v>210</v>
      </c>
      <c r="H37" s="318"/>
      <c r="I37" s="319"/>
      <c r="J37" s="341"/>
      <c r="K37" s="342"/>
      <c r="L37" s="316"/>
    </row>
    <row r="38" spans="2:12" ht="14.25"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</row>
    <row r="39" spans="2:12" ht="15" customHeight="1">
      <c r="B39" s="321" t="s">
        <v>211</v>
      </c>
      <c r="C39" s="322"/>
      <c r="D39" s="324" t="s">
        <v>32</v>
      </c>
      <c r="E39" s="325"/>
      <c r="F39" s="326"/>
      <c r="G39" s="327" t="s">
        <v>212</v>
      </c>
      <c r="H39" s="328"/>
      <c r="I39" s="328"/>
      <c r="J39" s="328"/>
      <c r="K39" s="323" t="s">
        <v>213</v>
      </c>
      <c r="L39" s="329"/>
    </row>
    <row r="40" spans="2:12" ht="15" customHeight="1">
      <c r="B40" s="323"/>
      <c r="C40" s="322"/>
      <c r="D40" s="324"/>
      <c r="E40" s="325"/>
      <c r="F40" s="326"/>
      <c r="G40" s="327"/>
      <c r="H40" s="328"/>
      <c r="I40" s="328"/>
      <c r="J40" s="328"/>
      <c r="K40" s="323" t="s">
        <v>214</v>
      </c>
      <c r="L40" s="330"/>
    </row>
    <row r="41" spans="2:12" ht="18" customHeight="1">
      <c r="B41" s="323"/>
      <c r="C41" s="322"/>
      <c r="D41" s="324"/>
      <c r="E41" s="325"/>
      <c r="F41" s="326"/>
      <c r="G41" s="328"/>
      <c r="H41" s="328"/>
      <c r="I41" s="328"/>
      <c r="J41" s="328"/>
      <c r="K41" s="323"/>
      <c r="L41" s="330"/>
    </row>
    <row r="42" spans="2:12" ht="15" customHeight="1">
      <c r="B42" s="321" t="s">
        <v>215</v>
      </c>
      <c r="C42" s="322"/>
      <c r="D42" s="345" t="s">
        <v>216</v>
      </c>
      <c r="E42" s="346"/>
      <c r="F42" s="346"/>
      <c r="G42" s="351" t="s">
        <v>217</v>
      </c>
      <c r="H42" s="352"/>
      <c r="I42" s="352"/>
      <c r="J42" s="352"/>
      <c r="K42" s="323" t="s">
        <v>213</v>
      </c>
      <c r="L42" s="329"/>
    </row>
    <row r="43" spans="2:12" ht="13.5" customHeight="1">
      <c r="B43" s="323"/>
      <c r="C43" s="322"/>
      <c r="D43" s="347"/>
      <c r="E43" s="348"/>
      <c r="F43" s="348"/>
      <c r="G43" s="353"/>
      <c r="H43" s="354"/>
      <c r="I43" s="354"/>
      <c r="J43" s="354"/>
      <c r="K43" s="357" t="s">
        <v>218</v>
      </c>
      <c r="L43" s="358"/>
    </row>
    <row r="44" spans="2:12" ht="18" customHeight="1">
      <c r="B44" s="323"/>
      <c r="C44" s="322"/>
      <c r="D44" s="349"/>
      <c r="E44" s="350"/>
      <c r="F44" s="350"/>
      <c r="G44" s="355"/>
      <c r="H44" s="356"/>
      <c r="I44" s="356"/>
      <c r="J44" s="356"/>
      <c r="K44" s="359"/>
      <c r="L44" s="360"/>
    </row>
    <row r="45" spans="2:12" ht="14.25" customHeight="1">
      <c r="B45" s="361" t="s">
        <v>219</v>
      </c>
      <c r="C45" s="362"/>
      <c r="D45" s="324" t="s">
        <v>220</v>
      </c>
      <c r="E45" s="325"/>
      <c r="F45" s="325"/>
      <c r="G45" s="351" t="s">
        <v>33</v>
      </c>
      <c r="H45" s="352"/>
      <c r="I45" s="352"/>
      <c r="J45" s="352"/>
      <c r="K45" s="323" t="s">
        <v>213</v>
      </c>
      <c r="L45" s="329"/>
    </row>
    <row r="46" spans="2:12" ht="13.5" customHeight="1">
      <c r="B46" s="363"/>
      <c r="C46" s="364"/>
      <c r="D46" s="324"/>
      <c r="E46" s="325"/>
      <c r="F46" s="325"/>
      <c r="G46" s="353"/>
      <c r="H46" s="354"/>
      <c r="I46" s="354"/>
      <c r="J46" s="354"/>
      <c r="K46" s="323" t="s">
        <v>221</v>
      </c>
      <c r="L46" s="330"/>
    </row>
    <row r="47" spans="2:12" ht="18" customHeight="1">
      <c r="B47" s="365"/>
      <c r="C47" s="366"/>
      <c r="D47" s="324"/>
      <c r="E47" s="325"/>
      <c r="F47" s="325"/>
      <c r="G47" s="355"/>
      <c r="H47" s="356"/>
      <c r="I47" s="356"/>
      <c r="J47" s="356"/>
      <c r="K47" s="323"/>
      <c r="L47" s="330"/>
    </row>
    <row r="48" spans="2:12" ht="14.25" customHeight="1">
      <c r="B48" s="321" t="s">
        <v>222</v>
      </c>
      <c r="C48" s="322"/>
      <c r="D48" s="324" t="s">
        <v>34</v>
      </c>
      <c r="E48" s="325"/>
      <c r="F48" s="326"/>
      <c r="G48" s="327" t="s">
        <v>223</v>
      </c>
      <c r="H48" s="328"/>
      <c r="I48" s="328"/>
      <c r="J48" s="328"/>
      <c r="K48" s="323" t="s">
        <v>213</v>
      </c>
      <c r="L48" s="329"/>
    </row>
    <row r="49" spans="2:12" ht="13.5" customHeight="1">
      <c r="B49" s="323"/>
      <c r="C49" s="322"/>
      <c r="D49" s="324"/>
      <c r="E49" s="325"/>
      <c r="F49" s="326"/>
      <c r="G49" s="327"/>
      <c r="H49" s="328"/>
      <c r="I49" s="328"/>
      <c r="J49" s="328"/>
      <c r="K49" s="323" t="s">
        <v>224</v>
      </c>
      <c r="L49" s="330"/>
    </row>
    <row r="50" spans="2:12" ht="18" customHeight="1">
      <c r="B50" s="323"/>
      <c r="C50" s="322"/>
      <c r="D50" s="324"/>
      <c r="E50" s="325"/>
      <c r="F50" s="326"/>
      <c r="G50" s="328"/>
      <c r="H50" s="328"/>
      <c r="I50" s="328"/>
      <c r="J50" s="328"/>
      <c r="K50" s="323"/>
      <c r="L50" s="330"/>
    </row>
    <row r="51" spans="2:12" ht="14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2:12"/>
    <row r="53" spans="2:12"/>
    <row r="54" spans="2:12"/>
    <row r="55" spans="2:12"/>
    <row r="56" spans="2:12"/>
    <row r="57" spans="2:12"/>
    <row r="58" spans="2:12"/>
    <row r="59" spans="2:12"/>
    <row r="60" spans="2:12"/>
    <row r="61" spans="2:12"/>
    <row r="62" spans="2:12"/>
    <row r="63" spans="2:12"/>
    <row r="64" spans="2:12"/>
    <row r="65"/>
    <row r="66"/>
    <row r="67"/>
    <row r="68"/>
    <row r="69"/>
    <row r="70"/>
    <row r="71"/>
    <row r="72"/>
    <row r="73"/>
    <row r="74"/>
    <row r="75"/>
    <row r="76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mergeCells count="122">
    <mergeCell ref="B48:C50"/>
    <mergeCell ref="D48:F50"/>
    <mergeCell ref="G48:J50"/>
    <mergeCell ref="K48:L48"/>
    <mergeCell ref="K49:L50"/>
    <mergeCell ref="B42:C44"/>
    <mergeCell ref="D42:F44"/>
    <mergeCell ref="G42:J44"/>
    <mergeCell ref="K42:L42"/>
    <mergeCell ref="K43:L44"/>
    <mergeCell ref="B45:C47"/>
    <mergeCell ref="D45:F47"/>
    <mergeCell ref="G45:J47"/>
    <mergeCell ref="K45:L45"/>
    <mergeCell ref="K46:L47"/>
    <mergeCell ref="L36:L37"/>
    <mergeCell ref="G37:I37"/>
    <mergeCell ref="B38:L38"/>
    <mergeCell ref="B39:C41"/>
    <mergeCell ref="D39:F41"/>
    <mergeCell ref="G39:J41"/>
    <mergeCell ref="K39:L39"/>
    <mergeCell ref="K40:L41"/>
    <mergeCell ref="J32:J35"/>
    <mergeCell ref="B36:B37"/>
    <mergeCell ref="C36:C37"/>
    <mergeCell ref="D36:D37"/>
    <mergeCell ref="F36:F37"/>
    <mergeCell ref="G36:I36"/>
    <mergeCell ref="J36:K37"/>
    <mergeCell ref="B32:B35"/>
    <mergeCell ref="C32:C35"/>
    <mergeCell ref="D32:D35"/>
    <mergeCell ref="F32:F35"/>
    <mergeCell ref="H32:H35"/>
    <mergeCell ref="I32:I35"/>
    <mergeCell ref="B28:B31"/>
    <mergeCell ref="C28:C31"/>
    <mergeCell ref="D28:D31"/>
    <mergeCell ref="F28:F31"/>
    <mergeCell ref="H28:H31"/>
    <mergeCell ref="J28:J31"/>
    <mergeCell ref="J20:J23"/>
    <mergeCell ref="B24:B27"/>
    <mergeCell ref="C24:C27"/>
    <mergeCell ref="D24:D27"/>
    <mergeCell ref="F24:F27"/>
    <mergeCell ref="G24:G27"/>
    <mergeCell ref="H24:H27"/>
    <mergeCell ref="J24:J27"/>
    <mergeCell ref="B19:C19"/>
    <mergeCell ref="D19:E19"/>
    <mergeCell ref="F19:G19"/>
    <mergeCell ref="H19:I19"/>
    <mergeCell ref="J19:K19"/>
    <mergeCell ref="B20:B23"/>
    <mergeCell ref="C20:C23"/>
    <mergeCell ref="D20:D23"/>
    <mergeCell ref="F20:F23"/>
    <mergeCell ref="H20:H23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0:C10"/>
    <mergeCell ref="D10:E10"/>
    <mergeCell ref="F10:G10"/>
    <mergeCell ref="H10:I10"/>
    <mergeCell ref="J10:K10"/>
    <mergeCell ref="H4:I4"/>
    <mergeCell ref="J4:K4"/>
    <mergeCell ref="D5:K5"/>
    <mergeCell ref="D6:K6"/>
    <mergeCell ref="D7:K7"/>
    <mergeCell ref="D8:K8"/>
    <mergeCell ref="B1:L1"/>
    <mergeCell ref="B2:L2"/>
    <mergeCell ref="B3:C9"/>
    <mergeCell ref="D3:E3"/>
    <mergeCell ref="F3:G3"/>
    <mergeCell ref="H3:I3"/>
    <mergeCell ref="J3:K3"/>
    <mergeCell ref="L3:L4"/>
    <mergeCell ref="D4:E4"/>
    <mergeCell ref="F4:G4"/>
    <mergeCell ref="D9:K9"/>
  </mergeCells>
  <phoneticPr fontId="40"/>
  <printOptions horizontalCentered="1"/>
  <pageMargins left="0" right="0" top="0.39370078740157483" bottom="0" header="0.15748031496062992" footer="0.15748031496062992"/>
  <pageSetup paperSize="9" scale="99" orientation="portrait" r:id="rId1"/>
  <headerFooter alignWithMargins="0"/>
  <ignoredErrors>
    <ignoredError sqref="B11:C19 C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N42"/>
  <sheetViews>
    <sheetView tabSelected="1" view="pageBreakPreview" zoomScaleNormal="100" zoomScaleSheetLayoutView="100" workbookViewId="0">
      <selection sqref="A1:L1"/>
    </sheetView>
  </sheetViews>
  <sheetFormatPr defaultColWidth="8.75" defaultRowHeight="13.5"/>
  <cols>
    <col min="1" max="1" width="3.5" style="1" bestFit="1" customWidth="1"/>
    <col min="2" max="2" width="5.25" style="1" bestFit="1" customWidth="1"/>
    <col min="3" max="3" width="16.5" style="1" bestFit="1" customWidth="1"/>
    <col min="4" max="4" width="6.875" style="1" bestFit="1" customWidth="1"/>
    <col min="5" max="5" width="7.125" style="1" bestFit="1" customWidth="1"/>
    <col min="6" max="8" width="8.75" style="1"/>
    <col min="9" max="9" width="8.75" style="1" hidden="1" customWidth="1"/>
    <col min="10" max="10" width="6.5" style="1" bestFit="1" customWidth="1"/>
    <col min="11" max="11" width="7.875" style="2" customWidth="1"/>
    <col min="12" max="12" width="8.75" style="17" bestFit="1" customWidth="1"/>
    <col min="13" max="13" width="10.25" style="1" customWidth="1"/>
    <col min="14" max="16384" width="8.75" style="1"/>
  </cols>
  <sheetData>
    <row r="1" spans="1:14" ht="18.75">
      <c r="A1" s="679" t="s">
        <v>430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1"/>
    </row>
    <row r="2" spans="1:14" ht="18.75">
      <c r="A2" s="679" t="s">
        <v>526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1"/>
    </row>
    <row r="3" spans="1:14" ht="18.75">
      <c r="A3" s="679"/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</row>
    <row r="4" spans="1:14" ht="18.75">
      <c r="A4" s="684" t="s">
        <v>543</v>
      </c>
      <c r="B4" s="685"/>
      <c r="C4" s="685"/>
      <c r="D4" s="685"/>
      <c r="E4" s="685"/>
      <c r="F4" s="685"/>
      <c r="G4" s="685"/>
      <c r="H4" s="685"/>
      <c r="I4" s="685"/>
      <c r="J4" s="685"/>
      <c r="K4" s="686"/>
      <c r="L4" s="686"/>
    </row>
    <row r="5" spans="1:14" ht="19.5" customHeight="1" thickBot="1">
      <c r="B5" s="682" t="s">
        <v>465</v>
      </c>
      <c r="C5" s="683"/>
      <c r="D5" s="220" t="s">
        <v>8</v>
      </c>
      <c r="E5" s="221" t="s">
        <v>9</v>
      </c>
      <c r="F5" s="222" t="s">
        <v>10</v>
      </c>
      <c r="G5" s="223" t="s">
        <v>463</v>
      </c>
      <c r="H5" s="224" t="s">
        <v>464</v>
      </c>
      <c r="I5" s="225"/>
      <c r="J5" s="226" t="s">
        <v>466</v>
      </c>
      <c r="L5" s="18" t="str">
        <f ca="1">IF(J$17&lt;&gt;J$18,"",IF(J5=J$17,"出場候補",""))</f>
        <v/>
      </c>
    </row>
    <row r="6" spans="1:14" ht="20.100000000000001" customHeight="1" thickTop="1">
      <c r="A6" s="1">
        <v>1</v>
      </c>
      <c r="B6" s="217" t="str">
        <f ca="1">■!A28</f>
        <v>C08</v>
      </c>
      <c r="C6" s="23" t="str">
        <f>■!B28</f>
        <v>クラブチェルビアット</v>
      </c>
      <c r="D6" s="70">
        <f ca="1">■!C28</f>
        <v>22</v>
      </c>
      <c r="E6" s="71">
        <f ca="1">■!D28</f>
        <v>8</v>
      </c>
      <c r="F6" s="24">
        <f t="shared" ref="F6:F42" ca="1" si="0">IF(E6=0,0,D6/(E6*3))</f>
        <v>0.91666666666666663</v>
      </c>
      <c r="G6" s="212">
        <f ca="1">■!F28</f>
        <v>30</v>
      </c>
      <c r="H6" s="199">
        <f ca="1">■!G28</f>
        <v>34</v>
      </c>
      <c r="I6" s="218">
        <f t="shared" ref="I6:I42" ca="1" si="1">F6+G6*0.0001+H6*0.000001</f>
        <v>0.91970066666666661</v>
      </c>
      <c r="J6" s="25" t="str">
        <f t="shared" ref="J6:J42" ca="1" si="2">RANK(I6,$I$6:$I$42,0)&amp;"位"</f>
        <v>1位</v>
      </c>
      <c r="K6" s="678" t="s">
        <v>28</v>
      </c>
      <c r="L6" s="18" t="str">
        <f ca="1">IF(J$16&lt;&gt;J$17,"",IF(J6=J$16,"出場候補",""))</f>
        <v/>
      </c>
    </row>
    <row r="7" spans="1:14" ht="20.100000000000001" customHeight="1">
      <c r="A7" s="1">
        <v>2</v>
      </c>
      <c r="B7" s="213" t="str">
        <f ca="1">■!A20</f>
        <v>B09</v>
      </c>
      <c r="C7" s="69" t="str">
        <f>■!B20</f>
        <v>豊郷ＪＦＣ宇都宮</v>
      </c>
      <c r="D7" s="75">
        <f ca="1">■!C20</f>
        <v>22</v>
      </c>
      <c r="E7" s="76">
        <f ca="1">■!D20</f>
        <v>8</v>
      </c>
      <c r="F7" s="21">
        <f t="shared" ca="1" si="0"/>
        <v>0.91666666666666663</v>
      </c>
      <c r="G7" s="76">
        <f ca="1">■!F20</f>
        <v>30</v>
      </c>
      <c r="H7" s="214">
        <f ca="1">■!G20</f>
        <v>31</v>
      </c>
      <c r="I7" s="215">
        <f t="shared" ca="1" si="1"/>
        <v>0.91969766666666664</v>
      </c>
      <c r="J7" s="216" t="str">
        <f t="shared" ca="1" si="2"/>
        <v>2位</v>
      </c>
      <c r="K7" s="591"/>
      <c r="L7" s="18" t="str">
        <f t="shared" ref="L7:L42" ca="1" si="3">IF(J$16&lt;&gt;J$17,"",IF(J7=J$16,"出場候補",""))</f>
        <v/>
      </c>
      <c r="M7" s="14"/>
      <c r="N7" s="14"/>
    </row>
    <row r="8" spans="1:14" ht="20.100000000000001" customHeight="1">
      <c r="A8" s="1">
        <v>3</v>
      </c>
      <c r="B8" s="26" t="str">
        <f ca="1">■!A10</f>
        <v>A09</v>
      </c>
      <c r="C8" s="3" t="str">
        <f>■!B10</f>
        <v>カテット白沢ＳＳ</v>
      </c>
      <c r="D8" s="207">
        <f ca="1">■!C10</f>
        <v>24</v>
      </c>
      <c r="E8" s="72">
        <f ca="1">■!D10</f>
        <v>9</v>
      </c>
      <c r="F8" s="208">
        <f t="shared" ca="1" si="0"/>
        <v>0.88888888888888884</v>
      </c>
      <c r="G8" s="200">
        <f ca="1">■!F10</f>
        <v>34</v>
      </c>
      <c r="H8" s="201">
        <f ca="1">■!G10</f>
        <v>39</v>
      </c>
      <c r="I8" s="204">
        <f t="shared" ca="1" si="1"/>
        <v>0.89232788888888881</v>
      </c>
      <c r="J8" s="27" t="str">
        <f t="shared" ca="1" si="2"/>
        <v>3位</v>
      </c>
      <c r="K8" s="591"/>
      <c r="L8" s="18" t="str">
        <f t="shared" ca="1" si="3"/>
        <v/>
      </c>
    </row>
    <row r="9" spans="1:14" ht="20.100000000000001" customHeight="1">
      <c r="A9" s="1">
        <v>4</v>
      </c>
      <c r="B9" s="26" t="str">
        <f ca="1">■!A18</f>
        <v>B07</v>
      </c>
      <c r="C9" s="3" t="str">
        <f>■!B18</f>
        <v>ＦＣ Ｒｉｓｏ</v>
      </c>
      <c r="D9" s="207">
        <f ca="1">■!C18</f>
        <v>21</v>
      </c>
      <c r="E9" s="72">
        <f ca="1">■!D18</f>
        <v>8</v>
      </c>
      <c r="F9" s="208">
        <f t="shared" ca="1" si="0"/>
        <v>0.875</v>
      </c>
      <c r="G9" s="200">
        <f ca="1">■!F18</f>
        <v>20</v>
      </c>
      <c r="H9" s="201">
        <f ca="1">■!G18</f>
        <v>22</v>
      </c>
      <c r="I9" s="204">
        <f t="shared" ca="1" si="1"/>
        <v>0.87702199999999997</v>
      </c>
      <c r="J9" s="27" t="str">
        <f t="shared" ca="1" si="2"/>
        <v>4位</v>
      </c>
      <c r="K9" s="591"/>
      <c r="L9" s="18" t="str">
        <f t="shared" ca="1" si="3"/>
        <v/>
      </c>
    </row>
    <row r="10" spans="1:14" ht="20.100000000000001" customHeight="1">
      <c r="A10" s="1">
        <v>5</v>
      </c>
      <c r="B10" s="26" t="str">
        <f ca="1">■!A21</f>
        <v>C01</v>
      </c>
      <c r="C10" s="3" t="str">
        <f>■!B21</f>
        <v>清原ＳＳＳ</v>
      </c>
      <c r="D10" s="207">
        <f ca="1">■!C21</f>
        <v>20</v>
      </c>
      <c r="E10" s="72">
        <f ca="1">■!D21</f>
        <v>8</v>
      </c>
      <c r="F10" s="208">
        <f t="shared" ca="1" si="0"/>
        <v>0.83333333333333337</v>
      </c>
      <c r="G10" s="200">
        <f ca="1">■!F21</f>
        <v>19</v>
      </c>
      <c r="H10" s="201">
        <f ca="1">■!G21</f>
        <v>29</v>
      </c>
      <c r="I10" s="204">
        <f t="shared" ca="1" si="1"/>
        <v>0.83526233333333333</v>
      </c>
      <c r="J10" s="27" t="str">
        <f t="shared" ca="1" si="2"/>
        <v>5位</v>
      </c>
      <c r="K10" s="591"/>
      <c r="L10" s="18" t="str">
        <f t="shared" ca="1" si="3"/>
        <v/>
      </c>
    </row>
    <row r="11" spans="1:14" ht="20.100000000000001" customHeight="1">
      <c r="A11" s="1">
        <v>6</v>
      </c>
      <c r="B11" s="26" t="str">
        <f ca="1">■!A3</f>
        <v>A02</v>
      </c>
      <c r="C11" s="3" t="str">
        <f>■!B3</f>
        <v>細谷ＳＣ</v>
      </c>
      <c r="D11" s="207">
        <f ca="1">■!C3</f>
        <v>22</v>
      </c>
      <c r="E11" s="72">
        <f ca="1">■!D3</f>
        <v>9</v>
      </c>
      <c r="F11" s="208">
        <f t="shared" ca="1" si="0"/>
        <v>0.81481481481481477</v>
      </c>
      <c r="G11" s="200">
        <f ca="1">■!F3</f>
        <v>43</v>
      </c>
      <c r="H11" s="201">
        <f ca="1">■!G3</f>
        <v>50</v>
      </c>
      <c r="I11" s="204">
        <f t="shared" ca="1" si="1"/>
        <v>0.81916481481481473</v>
      </c>
      <c r="J11" s="27" t="str">
        <f t="shared" ca="1" si="2"/>
        <v>6位</v>
      </c>
      <c r="K11" s="591"/>
      <c r="L11" s="18" t="str">
        <f t="shared" ca="1" si="3"/>
        <v/>
      </c>
    </row>
    <row r="12" spans="1:14" ht="20.100000000000001" customHeight="1">
      <c r="A12" s="1">
        <v>7</v>
      </c>
      <c r="B12" s="26" t="str">
        <f ca="1">■!A2</f>
        <v>A01</v>
      </c>
      <c r="C12" s="3" t="str">
        <f>■!B2</f>
        <v>石井ＦＣ</v>
      </c>
      <c r="D12" s="207">
        <f ca="1">■!C2</f>
        <v>22</v>
      </c>
      <c r="E12" s="72">
        <f ca="1">■!D2</f>
        <v>9</v>
      </c>
      <c r="F12" s="208">
        <f t="shared" ca="1" si="0"/>
        <v>0.81481481481481477</v>
      </c>
      <c r="G12" s="200">
        <f ca="1">■!F2</f>
        <v>25</v>
      </c>
      <c r="H12" s="201">
        <f ca="1">■!G2</f>
        <v>31</v>
      </c>
      <c r="I12" s="204">
        <f t="shared" ca="1" si="1"/>
        <v>0.81734581481481472</v>
      </c>
      <c r="J12" s="27" t="str">
        <f t="shared" ca="1" si="2"/>
        <v>7位</v>
      </c>
      <c r="K12" s="591"/>
      <c r="L12" s="18" t="str">
        <f t="shared" ca="1" si="3"/>
        <v/>
      </c>
    </row>
    <row r="13" spans="1:14" ht="20.100000000000001" customHeight="1">
      <c r="A13" s="1">
        <v>8</v>
      </c>
      <c r="B13" s="26" t="str">
        <f ca="1">■!A30</f>
        <v>D01</v>
      </c>
      <c r="C13" s="3" t="str">
        <f>■!B30</f>
        <v>上河内ＪＳＣ</v>
      </c>
      <c r="D13" s="207">
        <f ca="1">■!C30</f>
        <v>19</v>
      </c>
      <c r="E13" s="72">
        <f ca="1">■!D30</f>
        <v>8</v>
      </c>
      <c r="F13" s="208">
        <f t="shared" ca="1" si="0"/>
        <v>0.79166666666666663</v>
      </c>
      <c r="G13" s="200">
        <f ca="1">■!F30</f>
        <v>22</v>
      </c>
      <c r="H13" s="201">
        <f ca="1">■!G30</f>
        <v>26</v>
      </c>
      <c r="I13" s="204">
        <f t="shared" ca="1" si="1"/>
        <v>0.79389266666666658</v>
      </c>
      <c r="J13" s="27" t="str">
        <f t="shared" ca="1" si="2"/>
        <v>8位</v>
      </c>
      <c r="K13" s="591"/>
      <c r="L13" s="18" t="str">
        <f t="shared" ca="1" si="3"/>
        <v/>
      </c>
    </row>
    <row r="14" spans="1:14" ht="20.100000000000001" customHeight="1">
      <c r="A14" s="1">
        <v>9</v>
      </c>
      <c r="B14" s="26" t="str">
        <f ca="1">■!A37</f>
        <v>D08</v>
      </c>
      <c r="C14" s="3" t="str">
        <f>■!B37</f>
        <v>ブラッドレスＳＳ</v>
      </c>
      <c r="D14" s="207">
        <f ca="1">■!C37</f>
        <v>19</v>
      </c>
      <c r="E14" s="72">
        <f ca="1">■!D37</f>
        <v>8</v>
      </c>
      <c r="F14" s="208">
        <f t="shared" ca="1" si="0"/>
        <v>0.79166666666666663</v>
      </c>
      <c r="G14" s="200">
        <f ca="1">■!F37</f>
        <v>21</v>
      </c>
      <c r="H14" s="201">
        <f ca="1">■!G37</f>
        <v>27</v>
      </c>
      <c r="I14" s="204">
        <f t="shared" ca="1" si="1"/>
        <v>0.79379366666666662</v>
      </c>
      <c r="J14" s="27" t="str">
        <f t="shared" ca="1" si="2"/>
        <v>9位</v>
      </c>
      <c r="K14" s="591"/>
      <c r="L14" s="18" t="str">
        <f t="shared" ca="1" si="3"/>
        <v/>
      </c>
    </row>
    <row r="15" spans="1:14" ht="20.100000000000001" customHeight="1">
      <c r="A15" s="1">
        <v>10</v>
      </c>
      <c r="B15" s="26" t="str">
        <f ca="1">■!A32</f>
        <v>D03</v>
      </c>
      <c r="C15" s="3" t="str">
        <f>■!B32</f>
        <v>緑が丘ＹＦＣ</v>
      </c>
      <c r="D15" s="207">
        <f ca="1">■!C32</f>
        <v>19</v>
      </c>
      <c r="E15" s="72">
        <f ca="1">■!D32</f>
        <v>8</v>
      </c>
      <c r="F15" s="208">
        <f t="shared" ca="1" si="0"/>
        <v>0.79166666666666663</v>
      </c>
      <c r="G15" s="200">
        <f ca="1">■!F32</f>
        <v>8</v>
      </c>
      <c r="H15" s="201">
        <f ca="1">■!G32</f>
        <v>18</v>
      </c>
      <c r="I15" s="204">
        <f t="shared" ca="1" si="1"/>
        <v>0.79248466666666662</v>
      </c>
      <c r="J15" s="27" t="str">
        <f t="shared" ca="1" si="2"/>
        <v>10位</v>
      </c>
      <c r="K15" s="591"/>
      <c r="L15" s="18" t="str">
        <f t="shared" ca="1" si="3"/>
        <v/>
      </c>
    </row>
    <row r="16" spans="1:14" ht="20.100000000000001" customHeight="1" thickBot="1">
      <c r="A16" s="1">
        <v>11</v>
      </c>
      <c r="B16" s="28" t="str">
        <f ca="1">■!A22</f>
        <v>C02</v>
      </c>
      <c r="C16" s="41" t="str">
        <f>■!B22</f>
        <v>ＦＣみらい Ｐ</v>
      </c>
      <c r="D16" s="73">
        <f ca="1">■!C22</f>
        <v>18</v>
      </c>
      <c r="E16" s="74">
        <f ca="1">■!D22</f>
        <v>8</v>
      </c>
      <c r="F16" s="29">
        <f t="shared" ca="1" si="0"/>
        <v>0.75</v>
      </c>
      <c r="G16" s="202">
        <f ca="1">■!F22</f>
        <v>20</v>
      </c>
      <c r="H16" s="203">
        <f ca="1">■!G22</f>
        <v>28</v>
      </c>
      <c r="I16" s="205">
        <f t="shared" ca="1" si="1"/>
        <v>0.75202800000000003</v>
      </c>
      <c r="J16" s="30" t="str">
        <f t="shared" ca="1" si="2"/>
        <v>11位</v>
      </c>
      <c r="K16" s="587"/>
      <c r="L16" s="18" t="str">
        <f t="shared" ca="1" si="3"/>
        <v/>
      </c>
    </row>
    <row r="17" spans="1:14" ht="20.100000000000001" customHeight="1" thickTop="1">
      <c r="A17" s="1">
        <v>12</v>
      </c>
      <c r="B17" s="20" t="str">
        <f ca="1">■!A7</f>
        <v>A06</v>
      </c>
      <c r="C17" s="69" t="str">
        <f>■!B7</f>
        <v>ＦＣグラシアス</v>
      </c>
      <c r="D17" s="75">
        <f ca="1">■!C7</f>
        <v>18</v>
      </c>
      <c r="E17" s="76">
        <f ca="1">■!D7</f>
        <v>9</v>
      </c>
      <c r="F17" s="21">
        <f t="shared" ca="1" si="0"/>
        <v>0.66666666666666663</v>
      </c>
      <c r="G17" s="227">
        <f ca="1">■!F7</f>
        <v>16</v>
      </c>
      <c r="H17" s="214">
        <f ca="1">■!G7</f>
        <v>33</v>
      </c>
      <c r="I17" s="215">
        <f t="shared" ca="1" si="1"/>
        <v>0.66829966666666663</v>
      </c>
      <c r="J17" s="22" t="str">
        <f t="shared" ca="1" si="2"/>
        <v>12位</v>
      </c>
      <c r="K17" s="219"/>
      <c r="L17" s="18" t="str">
        <f t="shared" ca="1" si="3"/>
        <v/>
      </c>
    </row>
    <row r="18" spans="1:14" ht="20.100000000000001" customHeight="1">
      <c r="A18" s="1">
        <v>13</v>
      </c>
      <c r="B18" s="20" t="str">
        <f ca="1">■!A35</f>
        <v>D06</v>
      </c>
      <c r="C18" s="69" t="str">
        <f>■!B35</f>
        <v>本郷北ＦＣ</v>
      </c>
      <c r="D18" s="75">
        <f ca="1">■!C35</f>
        <v>16</v>
      </c>
      <c r="E18" s="76">
        <f ca="1">■!D35</f>
        <v>8</v>
      </c>
      <c r="F18" s="21">
        <f t="shared" ca="1" si="0"/>
        <v>0.66666666666666663</v>
      </c>
      <c r="G18" s="209">
        <f ca="1">■!F35</f>
        <v>4</v>
      </c>
      <c r="H18" s="210">
        <f ca="1">■!G35</f>
        <v>13</v>
      </c>
      <c r="I18" s="211">
        <f t="shared" ca="1" si="1"/>
        <v>0.66707966666666663</v>
      </c>
      <c r="J18" s="22" t="str">
        <f t="shared" ca="1" si="2"/>
        <v>13位</v>
      </c>
      <c r="K18" s="192"/>
      <c r="L18" s="18" t="str">
        <f t="shared" ca="1" si="3"/>
        <v/>
      </c>
    </row>
    <row r="19" spans="1:14" ht="20.100000000000001" customHeight="1">
      <c r="A19" s="1">
        <v>14</v>
      </c>
      <c r="B19" s="20" t="str">
        <f ca="1">■!A14</f>
        <v>B03</v>
      </c>
      <c r="C19" s="69" t="str">
        <f>■!B14</f>
        <v>ｕｎｉｏｎ ｓｃ</v>
      </c>
      <c r="D19" s="75">
        <f ca="1">■!C14</f>
        <v>15</v>
      </c>
      <c r="E19" s="76">
        <f ca="1">■!D14</f>
        <v>8</v>
      </c>
      <c r="F19" s="21">
        <f t="shared" ca="1" si="0"/>
        <v>0.625</v>
      </c>
      <c r="G19" s="72">
        <f ca="1">■!F14</f>
        <v>6</v>
      </c>
      <c r="H19" s="201">
        <f ca="1">■!G14</f>
        <v>16</v>
      </c>
      <c r="I19" s="3">
        <f t="shared" ca="1" si="1"/>
        <v>0.62561600000000006</v>
      </c>
      <c r="J19" s="22" t="str">
        <f t="shared" ca="1" si="2"/>
        <v>14位</v>
      </c>
      <c r="K19" s="4"/>
      <c r="L19" s="18" t="str">
        <f t="shared" ca="1" si="3"/>
        <v/>
      </c>
    </row>
    <row r="20" spans="1:14" ht="20.100000000000001" customHeight="1">
      <c r="A20" s="1">
        <v>15</v>
      </c>
      <c r="B20" s="20" t="str">
        <f ca="1">■!A11</f>
        <v>A10</v>
      </c>
      <c r="C20" s="69" t="str">
        <f>■!B11</f>
        <v>ＦＣアリーバ</v>
      </c>
      <c r="D20" s="75">
        <f ca="1">■!C11</f>
        <v>16</v>
      </c>
      <c r="E20" s="76">
        <f ca="1">■!D11</f>
        <v>9</v>
      </c>
      <c r="F20" s="21">
        <f t="shared" ca="1" si="0"/>
        <v>0.59259259259259256</v>
      </c>
      <c r="G20" s="72">
        <f ca="1">■!F11</f>
        <v>17</v>
      </c>
      <c r="H20" s="201">
        <f ca="1">■!G11</f>
        <v>27</v>
      </c>
      <c r="I20" s="206">
        <f t="shared" ca="1" si="1"/>
        <v>0.59431959259259259</v>
      </c>
      <c r="J20" s="22" t="str">
        <f t="shared" ca="1" si="2"/>
        <v>15位</v>
      </c>
      <c r="K20" s="4"/>
      <c r="L20" s="18" t="str">
        <f t="shared" ca="1" si="3"/>
        <v/>
      </c>
    </row>
    <row r="21" spans="1:14" ht="20.100000000000001" customHeight="1">
      <c r="A21" s="1">
        <v>16</v>
      </c>
      <c r="B21" s="20" t="str">
        <f ca="1">■!A16</f>
        <v>B05</v>
      </c>
      <c r="C21" s="69" t="str">
        <f>■!B16</f>
        <v>昭和・戸祭ＳＣ</v>
      </c>
      <c r="D21" s="75">
        <f ca="1">■!C16</f>
        <v>14</v>
      </c>
      <c r="E21" s="76">
        <f ca="1">■!D16</f>
        <v>8</v>
      </c>
      <c r="F21" s="21">
        <f t="shared" ca="1" si="0"/>
        <v>0.58333333333333337</v>
      </c>
      <c r="G21" s="72">
        <f ca="1">■!F16</f>
        <v>1</v>
      </c>
      <c r="H21" s="201">
        <f ca="1">■!G16</f>
        <v>11</v>
      </c>
      <c r="I21" s="206">
        <f t="shared" ca="1" si="1"/>
        <v>0.58344433333333334</v>
      </c>
      <c r="J21" s="22" t="str">
        <f t="shared" ca="1" si="2"/>
        <v>16位</v>
      </c>
      <c r="K21" s="4"/>
      <c r="L21" s="18" t="str">
        <f t="shared" ca="1" si="3"/>
        <v/>
      </c>
    </row>
    <row r="22" spans="1:14" ht="20.100000000000001" customHeight="1">
      <c r="A22" s="1">
        <v>17</v>
      </c>
      <c r="B22" s="20" t="str">
        <f ca="1">■!A25</f>
        <v>C05</v>
      </c>
      <c r="C22" s="69" t="str">
        <f>■!B25</f>
        <v>Ｓ４スペランツァ</v>
      </c>
      <c r="D22" s="75">
        <f ca="1">■!C25</f>
        <v>13</v>
      </c>
      <c r="E22" s="76">
        <f ca="1">■!D25</f>
        <v>8</v>
      </c>
      <c r="F22" s="21">
        <f t="shared" ca="1" si="0"/>
        <v>0.54166666666666663</v>
      </c>
      <c r="G22" s="72">
        <f ca="1">■!F25</f>
        <v>9</v>
      </c>
      <c r="H22" s="201">
        <f ca="1">■!G25</f>
        <v>24</v>
      </c>
      <c r="I22" s="206">
        <f t="shared" ca="1" si="1"/>
        <v>0.54259066666666667</v>
      </c>
      <c r="J22" s="22" t="str">
        <f t="shared" ca="1" si="2"/>
        <v>17位</v>
      </c>
      <c r="K22" s="4"/>
      <c r="L22" s="18" t="str">
        <f t="shared" ca="1" si="3"/>
        <v/>
      </c>
      <c r="M22" s="5"/>
      <c r="N22" s="5"/>
    </row>
    <row r="23" spans="1:14" ht="20.100000000000001" customHeight="1">
      <c r="A23" s="1">
        <v>18</v>
      </c>
      <c r="B23" s="20" t="str">
        <f ca="1">■!A38</f>
        <v>D09</v>
      </c>
      <c r="C23" s="69" t="str">
        <f>■!B38</f>
        <v>ともぞうＳＣ・Ｂ</v>
      </c>
      <c r="D23" s="75">
        <f ca="1">■!C38</f>
        <v>13</v>
      </c>
      <c r="E23" s="76">
        <f ca="1">■!D38</f>
        <v>8</v>
      </c>
      <c r="F23" s="21">
        <f t="shared" ca="1" si="0"/>
        <v>0.54166666666666663</v>
      </c>
      <c r="G23" s="72">
        <f ca="1">■!F38</f>
        <v>9</v>
      </c>
      <c r="H23" s="201">
        <f ca="1">■!G38</f>
        <v>13</v>
      </c>
      <c r="I23" s="206">
        <f t="shared" ca="1" si="1"/>
        <v>0.54257966666666668</v>
      </c>
      <c r="J23" s="22" t="str">
        <f t="shared" ca="1" si="2"/>
        <v>18位</v>
      </c>
      <c r="K23" s="4"/>
      <c r="L23" s="18" t="str">
        <f t="shared" ca="1" si="3"/>
        <v/>
      </c>
      <c r="M23" s="5"/>
      <c r="N23" s="5"/>
    </row>
    <row r="24" spans="1:14" ht="20.100000000000001" customHeight="1">
      <c r="A24" s="1">
        <v>19</v>
      </c>
      <c r="B24" s="20" t="str">
        <f ca="1">■!A24</f>
        <v>C04</v>
      </c>
      <c r="C24" s="69" t="str">
        <f>■!B24</f>
        <v>ＳＵＧＡＯ ＳＣ</v>
      </c>
      <c r="D24" s="75">
        <f ca="1">■!C24</f>
        <v>13</v>
      </c>
      <c r="E24" s="76">
        <f ca="1">■!D24</f>
        <v>8</v>
      </c>
      <c r="F24" s="21">
        <f t="shared" ca="1" si="0"/>
        <v>0.54166666666666663</v>
      </c>
      <c r="G24" s="72">
        <f ca="1">■!F24</f>
        <v>6</v>
      </c>
      <c r="H24" s="201">
        <f ca="1">■!G24</f>
        <v>18</v>
      </c>
      <c r="I24" s="206">
        <f t="shared" ca="1" si="1"/>
        <v>0.54228466666666664</v>
      </c>
      <c r="J24" s="22" t="str">
        <f t="shared" ca="1" si="2"/>
        <v>19位</v>
      </c>
      <c r="K24" s="4"/>
      <c r="L24" s="18" t="str">
        <f t="shared" ca="1" si="3"/>
        <v/>
      </c>
    </row>
    <row r="25" spans="1:14" ht="20.100000000000001" customHeight="1">
      <c r="A25" s="1">
        <v>20</v>
      </c>
      <c r="B25" s="20" t="str">
        <f ca="1">■!A6</f>
        <v>A05</v>
      </c>
      <c r="C25" s="69" t="str">
        <f>■!B6</f>
        <v>ＦＣグランディール宇都宮</v>
      </c>
      <c r="D25" s="75">
        <f ca="1">■!C6</f>
        <v>13</v>
      </c>
      <c r="E25" s="76">
        <f ca="1">■!D6</f>
        <v>9</v>
      </c>
      <c r="F25" s="21">
        <f t="shared" ca="1" si="0"/>
        <v>0.48148148148148145</v>
      </c>
      <c r="G25" s="72">
        <f ca="1">■!F6</f>
        <v>1</v>
      </c>
      <c r="H25" s="201">
        <f ca="1">■!G6</f>
        <v>19</v>
      </c>
      <c r="I25" s="206">
        <f t="shared" ca="1" si="1"/>
        <v>0.48160048148148143</v>
      </c>
      <c r="J25" s="22" t="str">
        <f t="shared" ca="1" si="2"/>
        <v>20位</v>
      </c>
      <c r="K25" s="4"/>
      <c r="L25" s="18" t="str">
        <f t="shared" ca="1" si="3"/>
        <v/>
      </c>
    </row>
    <row r="26" spans="1:14" ht="20.100000000000001" customHeight="1">
      <c r="A26" s="1">
        <v>21</v>
      </c>
      <c r="B26" s="20" t="str">
        <f ca="1">■!A17</f>
        <v>B06</v>
      </c>
      <c r="C26" s="69" t="str">
        <f>■!B17</f>
        <v>サウス宇都宮ＳＣ</v>
      </c>
      <c r="D26" s="75">
        <f ca="1">■!C17</f>
        <v>10</v>
      </c>
      <c r="E26" s="76">
        <f ca="1">■!D17</f>
        <v>8</v>
      </c>
      <c r="F26" s="21">
        <f t="shared" ca="1" si="0"/>
        <v>0.41666666666666669</v>
      </c>
      <c r="G26" s="72">
        <f ca="1">■!F17</f>
        <v>1</v>
      </c>
      <c r="H26" s="201">
        <f ca="1">■!G17</f>
        <v>12</v>
      </c>
      <c r="I26" s="206">
        <f t="shared" ca="1" si="1"/>
        <v>0.41677866666666669</v>
      </c>
      <c r="J26" s="22" t="str">
        <f t="shared" ca="1" si="2"/>
        <v>21位</v>
      </c>
      <c r="K26" s="4"/>
      <c r="L26" s="18" t="str">
        <f t="shared" ca="1" si="3"/>
        <v/>
      </c>
    </row>
    <row r="27" spans="1:14" ht="20.100000000000001" customHeight="1">
      <c r="A27" s="1">
        <v>22</v>
      </c>
      <c r="B27" s="20" t="str">
        <f ca="1">■!A36</f>
        <v>D07</v>
      </c>
      <c r="C27" s="69" t="str">
        <f>■!B36</f>
        <v>ＦＣペンサーレ</v>
      </c>
      <c r="D27" s="75">
        <f ca="1">■!C36</f>
        <v>10</v>
      </c>
      <c r="E27" s="76">
        <f ca="1">■!D36</f>
        <v>8</v>
      </c>
      <c r="F27" s="21">
        <f t="shared" ca="1" si="0"/>
        <v>0.41666666666666669</v>
      </c>
      <c r="G27" s="72">
        <f ca="1">■!F36</f>
        <v>0</v>
      </c>
      <c r="H27" s="201">
        <f ca="1">■!G36</f>
        <v>15</v>
      </c>
      <c r="I27" s="206">
        <f t="shared" ca="1" si="1"/>
        <v>0.41668166666666667</v>
      </c>
      <c r="J27" s="22" t="str">
        <f t="shared" ca="1" si="2"/>
        <v>22位</v>
      </c>
      <c r="K27" s="4"/>
      <c r="L27" s="18" t="str">
        <f t="shared" ca="1" si="3"/>
        <v/>
      </c>
    </row>
    <row r="28" spans="1:14" ht="20.100000000000001" customHeight="1">
      <c r="A28" s="1">
        <v>23</v>
      </c>
      <c r="B28" s="20" t="str">
        <f ca="1">■!A26</f>
        <v>C06</v>
      </c>
      <c r="C28" s="69" t="str">
        <f>■!B26</f>
        <v>宇都宮北部ＦＣトレ</v>
      </c>
      <c r="D28" s="75">
        <f ca="1">■!C26</f>
        <v>10</v>
      </c>
      <c r="E28" s="76">
        <f ca="1">■!D26</f>
        <v>8</v>
      </c>
      <c r="F28" s="21">
        <f t="shared" ca="1" si="0"/>
        <v>0.41666666666666669</v>
      </c>
      <c r="G28" s="72">
        <f ca="1">■!F26</f>
        <v>-4</v>
      </c>
      <c r="H28" s="201">
        <f ca="1">■!G26</f>
        <v>16</v>
      </c>
      <c r="I28" s="206">
        <f t="shared" ca="1" si="1"/>
        <v>0.41628266666666669</v>
      </c>
      <c r="J28" s="22" t="str">
        <f t="shared" ca="1" si="2"/>
        <v>23位</v>
      </c>
      <c r="K28" s="4"/>
      <c r="L28" s="18" t="str">
        <f t="shared" ca="1" si="3"/>
        <v/>
      </c>
    </row>
    <row r="29" spans="1:14" ht="20.100000000000001" customHeight="1">
      <c r="A29" s="1">
        <v>24</v>
      </c>
      <c r="B29" s="20" t="str">
        <f ca="1">■!A13</f>
        <v>B02</v>
      </c>
      <c r="C29" s="69" t="str">
        <f>■!B13</f>
        <v>宝木キッカーズ</v>
      </c>
      <c r="D29" s="75">
        <f ca="1">■!C13</f>
        <v>10</v>
      </c>
      <c r="E29" s="76">
        <f ca="1">■!D13</f>
        <v>8</v>
      </c>
      <c r="F29" s="21">
        <f t="shared" ca="1" si="0"/>
        <v>0.41666666666666669</v>
      </c>
      <c r="G29" s="72">
        <f ca="1">■!F13</f>
        <v>-7</v>
      </c>
      <c r="H29" s="201">
        <f ca="1">■!G13</f>
        <v>10</v>
      </c>
      <c r="I29" s="206">
        <f t="shared" ca="1" si="1"/>
        <v>0.41597666666666672</v>
      </c>
      <c r="J29" s="22" t="str">
        <f t="shared" ca="1" si="2"/>
        <v>24位</v>
      </c>
      <c r="K29" s="4"/>
      <c r="L29" s="18" t="str">
        <f t="shared" ca="1" si="3"/>
        <v/>
      </c>
    </row>
    <row r="30" spans="1:14" ht="20.100000000000001" customHeight="1">
      <c r="A30" s="1">
        <v>25</v>
      </c>
      <c r="B30" s="20" t="str">
        <f ca="1">■!A9</f>
        <v>A08</v>
      </c>
      <c r="C30" s="69" t="str">
        <f>■!B9</f>
        <v>シャルムグランツＳＣ</v>
      </c>
      <c r="D30" s="75">
        <f ca="1">■!C9</f>
        <v>9</v>
      </c>
      <c r="E30" s="76">
        <f ca="1">■!D9</f>
        <v>9</v>
      </c>
      <c r="F30" s="21">
        <f t="shared" ca="1" si="0"/>
        <v>0.33333333333333331</v>
      </c>
      <c r="G30" s="72">
        <f ca="1">■!F9</f>
        <v>-18</v>
      </c>
      <c r="H30" s="201">
        <f ca="1">■!G9</f>
        <v>14</v>
      </c>
      <c r="I30" s="206">
        <f t="shared" ca="1" si="1"/>
        <v>0.33154733333333331</v>
      </c>
      <c r="J30" s="22" t="str">
        <f t="shared" ca="1" si="2"/>
        <v>25位</v>
      </c>
      <c r="K30" s="4"/>
      <c r="L30" s="18" t="str">
        <f t="shared" ca="1" si="3"/>
        <v/>
      </c>
    </row>
    <row r="31" spans="1:14" ht="20.100000000000001" customHeight="1">
      <c r="A31" s="1">
        <v>26</v>
      </c>
      <c r="B31" s="20" t="str">
        <f ca="1">■!A12</f>
        <v>B01</v>
      </c>
      <c r="C31" s="69" t="str">
        <f>■!B12</f>
        <v>姿川第一ＦＣ</v>
      </c>
      <c r="D31" s="75">
        <f ca="1">■!C12</f>
        <v>7</v>
      </c>
      <c r="E31" s="76">
        <f ca="1">■!D12</f>
        <v>8</v>
      </c>
      <c r="F31" s="21">
        <f t="shared" ca="1" si="0"/>
        <v>0.29166666666666669</v>
      </c>
      <c r="G31" s="72">
        <f ca="1">■!F12</f>
        <v>-7</v>
      </c>
      <c r="H31" s="201">
        <f ca="1">■!G12</f>
        <v>5</v>
      </c>
      <c r="I31" s="206">
        <f t="shared" ca="1" si="1"/>
        <v>0.29097166666666668</v>
      </c>
      <c r="J31" s="22" t="str">
        <f t="shared" ca="1" si="2"/>
        <v>26位</v>
      </c>
      <c r="L31" s="18" t="str">
        <f t="shared" ca="1" si="3"/>
        <v/>
      </c>
    </row>
    <row r="32" spans="1:14" ht="20.100000000000001" customHeight="1">
      <c r="A32" s="1">
        <v>27</v>
      </c>
      <c r="B32" s="20" t="str">
        <f ca="1">■!A23</f>
        <v>C03</v>
      </c>
      <c r="C32" s="69" t="str">
        <f>■!B23</f>
        <v>雀宮ＦＣ</v>
      </c>
      <c r="D32" s="75">
        <f ca="1">■!C23</f>
        <v>6</v>
      </c>
      <c r="E32" s="76">
        <f ca="1">■!D23</f>
        <v>8</v>
      </c>
      <c r="F32" s="21">
        <f t="shared" ca="1" si="0"/>
        <v>0.25</v>
      </c>
      <c r="G32" s="72">
        <f ca="1">■!F23</f>
        <v>-8</v>
      </c>
      <c r="H32" s="201">
        <f ca="1">■!G23</f>
        <v>10</v>
      </c>
      <c r="I32" s="206">
        <f t="shared" ca="1" si="1"/>
        <v>0.24921000000000001</v>
      </c>
      <c r="J32" s="22" t="str">
        <f t="shared" ca="1" si="2"/>
        <v>27位</v>
      </c>
      <c r="L32" s="18" t="str">
        <f t="shared" ca="1" si="3"/>
        <v/>
      </c>
    </row>
    <row r="33" spans="1:12" ht="20.100000000000001" customHeight="1">
      <c r="A33" s="1">
        <v>28</v>
      </c>
      <c r="B33" s="20" t="str">
        <f ca="1">■!A34</f>
        <v>D05</v>
      </c>
      <c r="C33" s="69" t="str">
        <f>■!B34</f>
        <v>国本ＪＳＣ</v>
      </c>
      <c r="D33" s="75">
        <f ca="1">■!C34</f>
        <v>4</v>
      </c>
      <c r="E33" s="76">
        <f ca="1">■!D34</f>
        <v>8</v>
      </c>
      <c r="F33" s="21">
        <f t="shared" ca="1" si="0"/>
        <v>0.16666666666666666</v>
      </c>
      <c r="G33" s="72">
        <f ca="1">■!F34</f>
        <v>0</v>
      </c>
      <c r="H33" s="201">
        <f ca="1">■!G34</f>
        <v>18</v>
      </c>
      <c r="I33" s="206">
        <f t="shared" ca="1" si="1"/>
        <v>0.16668466666666665</v>
      </c>
      <c r="J33" s="22" t="str">
        <f t="shared" ca="1" si="2"/>
        <v>28位</v>
      </c>
      <c r="L33" s="18" t="str">
        <f t="shared" ca="1" si="3"/>
        <v/>
      </c>
    </row>
    <row r="34" spans="1:12" ht="20.100000000000001" customHeight="1">
      <c r="A34" s="1">
        <v>29</v>
      </c>
      <c r="B34" s="20" t="str">
        <f ca="1">■!A31</f>
        <v>D02</v>
      </c>
      <c r="C34" s="69" t="str">
        <f>■!B31</f>
        <v>上三川ＳＣ</v>
      </c>
      <c r="D34" s="75">
        <f ca="1">■!C31</f>
        <v>4</v>
      </c>
      <c r="E34" s="76">
        <f ca="1">■!D31</f>
        <v>8</v>
      </c>
      <c r="F34" s="21">
        <f t="shared" ca="1" si="0"/>
        <v>0.16666666666666666</v>
      </c>
      <c r="G34" s="72">
        <f ca="1">■!F31</f>
        <v>-18</v>
      </c>
      <c r="H34" s="201">
        <f ca="1">■!G31</f>
        <v>9</v>
      </c>
      <c r="I34" s="206">
        <f t="shared" ca="1" si="1"/>
        <v>0.16487566666666667</v>
      </c>
      <c r="J34" s="22" t="str">
        <f t="shared" ca="1" si="2"/>
        <v>29位</v>
      </c>
      <c r="L34" s="18" t="str">
        <f t="shared" ca="1" si="3"/>
        <v/>
      </c>
    </row>
    <row r="35" spans="1:12" ht="20.100000000000001" customHeight="1">
      <c r="A35" s="1">
        <v>30</v>
      </c>
      <c r="B35" s="20" t="str">
        <f ca="1">■!A19</f>
        <v>B08</v>
      </c>
      <c r="C35" s="69" t="str">
        <f>■!B19</f>
        <v>富士見ＳＳＳ</v>
      </c>
      <c r="D35" s="75">
        <f ca="1">■!C19</f>
        <v>4</v>
      </c>
      <c r="E35" s="76">
        <f ca="1">■!D19</f>
        <v>8</v>
      </c>
      <c r="F35" s="21">
        <f t="shared" ca="1" si="0"/>
        <v>0.16666666666666666</v>
      </c>
      <c r="G35" s="72">
        <f ca="1">■!F19</f>
        <v>-22</v>
      </c>
      <c r="H35" s="201">
        <f ca="1">■!G19</f>
        <v>3</v>
      </c>
      <c r="I35" s="206">
        <f t="shared" ca="1" si="1"/>
        <v>0.16446966666666665</v>
      </c>
      <c r="J35" s="22" t="str">
        <f t="shared" ca="1" si="2"/>
        <v>30位</v>
      </c>
      <c r="L35" s="18" t="str">
        <f t="shared" ca="1" si="3"/>
        <v/>
      </c>
    </row>
    <row r="36" spans="1:12" ht="20.100000000000001" customHeight="1">
      <c r="A36" s="1">
        <v>31</v>
      </c>
      <c r="B36" s="20" t="str">
        <f ca="1">■!A8</f>
        <v>A07</v>
      </c>
      <c r="C36" s="69" t="str">
        <f>■!B8</f>
        <v>岡本ＦＣ</v>
      </c>
      <c r="D36" s="75">
        <f ca="1">■!C8</f>
        <v>4</v>
      </c>
      <c r="E36" s="76">
        <f ca="1">■!D8</f>
        <v>9</v>
      </c>
      <c r="F36" s="21">
        <f t="shared" ca="1" si="0"/>
        <v>0.14814814814814814</v>
      </c>
      <c r="G36" s="72">
        <f ca="1">■!F8</f>
        <v>-22</v>
      </c>
      <c r="H36" s="201">
        <f ca="1">■!G8</f>
        <v>7</v>
      </c>
      <c r="I36" s="206">
        <f t="shared" ca="1" si="1"/>
        <v>0.14595514814814814</v>
      </c>
      <c r="J36" s="22" t="str">
        <f t="shared" ca="1" si="2"/>
        <v>31位</v>
      </c>
      <c r="L36" s="18" t="str">
        <f t="shared" ca="1" si="3"/>
        <v/>
      </c>
    </row>
    <row r="37" spans="1:12" ht="20.100000000000001" customHeight="1">
      <c r="A37" s="1">
        <v>32</v>
      </c>
      <c r="B37" s="20" t="str">
        <f ca="1">■!A5</f>
        <v>A04</v>
      </c>
      <c r="C37" s="69" t="str">
        <f>■!B5</f>
        <v>岡西ＦＣ</v>
      </c>
      <c r="D37" s="75">
        <f ca="1">■!C5</f>
        <v>4</v>
      </c>
      <c r="E37" s="76">
        <f ca="1">■!D5</f>
        <v>9</v>
      </c>
      <c r="F37" s="21">
        <f t="shared" ca="1" si="0"/>
        <v>0.14814814814814814</v>
      </c>
      <c r="G37" s="72">
        <f ca="1">■!F5</f>
        <v>-53</v>
      </c>
      <c r="H37" s="201">
        <f ca="1">■!G5</f>
        <v>9</v>
      </c>
      <c r="I37" s="206">
        <f t="shared" ca="1" si="1"/>
        <v>0.14285714814814815</v>
      </c>
      <c r="J37" s="22" t="str">
        <f t="shared" ca="1" si="2"/>
        <v>32位</v>
      </c>
      <c r="L37" s="18" t="str">
        <f t="shared" ca="1" si="3"/>
        <v/>
      </c>
    </row>
    <row r="38" spans="1:12" ht="20.100000000000001" customHeight="1">
      <c r="A38" s="1">
        <v>33</v>
      </c>
      <c r="B38" s="20" t="str">
        <f ca="1">■!A27</f>
        <v>C07</v>
      </c>
      <c r="C38" s="69" t="str">
        <f>■!B27</f>
        <v>上三川ＦＣ</v>
      </c>
      <c r="D38" s="75">
        <f ca="1">■!C27</f>
        <v>3</v>
      </c>
      <c r="E38" s="76">
        <f ca="1">■!D27</f>
        <v>8</v>
      </c>
      <c r="F38" s="21">
        <f t="shared" ca="1" si="0"/>
        <v>0.125</v>
      </c>
      <c r="G38" s="72">
        <f ca="1">■!F27</f>
        <v>-24</v>
      </c>
      <c r="H38" s="201">
        <f ca="1">■!G27</f>
        <v>10</v>
      </c>
      <c r="I38" s="206">
        <f t="shared" ca="1" si="1"/>
        <v>0.12261</v>
      </c>
      <c r="J38" s="22" t="str">
        <f t="shared" ca="1" si="2"/>
        <v>33位</v>
      </c>
      <c r="L38" s="18" t="str">
        <f t="shared" ca="1" si="3"/>
        <v/>
      </c>
    </row>
    <row r="39" spans="1:12" ht="20.100000000000001" customHeight="1">
      <c r="A39" s="1">
        <v>34</v>
      </c>
      <c r="B39" s="20" t="str">
        <f ca="1">■!A15</f>
        <v>B04</v>
      </c>
      <c r="C39" s="69" t="str">
        <f>■!B15</f>
        <v>河内ＳＣジュベニール</v>
      </c>
      <c r="D39" s="75">
        <f ca="1">■!C15</f>
        <v>1</v>
      </c>
      <c r="E39" s="76">
        <f ca="1">■!D15</f>
        <v>8</v>
      </c>
      <c r="F39" s="21">
        <f t="shared" ca="1" si="0"/>
        <v>4.1666666666666664E-2</v>
      </c>
      <c r="G39" s="72">
        <f ca="1">■!F15</f>
        <v>-18</v>
      </c>
      <c r="H39" s="201">
        <f ca="1">■!G15</f>
        <v>1</v>
      </c>
      <c r="I39" s="206">
        <f t="shared" ca="1" si="1"/>
        <v>3.9867666666666662E-2</v>
      </c>
      <c r="J39" s="22" t="str">
        <f t="shared" ca="1" si="2"/>
        <v>34位</v>
      </c>
      <c r="L39" s="18" t="str">
        <f t="shared" ca="1" si="3"/>
        <v/>
      </c>
    </row>
    <row r="40" spans="1:12" ht="20.100000000000001" customHeight="1">
      <c r="A40" s="1">
        <v>35</v>
      </c>
      <c r="B40" s="20" t="str">
        <f ca="1">■!A4</f>
        <v>A03</v>
      </c>
      <c r="C40" s="69" t="str">
        <f>■!B4</f>
        <v>ＦＣみらい Ｖ</v>
      </c>
      <c r="D40" s="75">
        <f ca="1">■!C4</f>
        <v>0</v>
      </c>
      <c r="E40" s="76">
        <f ca="1">■!D4</f>
        <v>9</v>
      </c>
      <c r="F40" s="21">
        <f t="shared" ca="1" si="0"/>
        <v>0</v>
      </c>
      <c r="G40" s="72">
        <f ca="1">■!F4</f>
        <v>-43</v>
      </c>
      <c r="H40" s="201">
        <f ca="1">■!G4</f>
        <v>2</v>
      </c>
      <c r="I40" s="206">
        <f t="shared" ca="1" si="1"/>
        <v>-4.2979999999999997E-3</v>
      </c>
      <c r="J40" s="22" t="str">
        <f t="shared" ca="1" si="2"/>
        <v>35位</v>
      </c>
      <c r="L40" s="18" t="str">
        <f t="shared" ca="1" si="3"/>
        <v/>
      </c>
    </row>
    <row r="41" spans="1:12" ht="20.100000000000001" customHeight="1">
      <c r="A41" s="1">
        <v>36</v>
      </c>
      <c r="B41" s="20" t="str">
        <f ca="1">■!A33</f>
        <v>D04</v>
      </c>
      <c r="C41" s="69" t="str">
        <f>■!B33</f>
        <v>泉ＦＣ宇都宮</v>
      </c>
      <c r="D41" s="75">
        <f ca="1">■!C33</f>
        <v>0</v>
      </c>
      <c r="E41" s="76">
        <f ca="1">■!D33</f>
        <v>8</v>
      </c>
      <c r="F41" s="21">
        <f t="shared" ca="1" si="0"/>
        <v>0</v>
      </c>
      <c r="G41" s="72">
        <f ca="1">■!F33</f>
        <v>-46</v>
      </c>
      <c r="H41" s="201">
        <f ca="1">■!G33</f>
        <v>1</v>
      </c>
      <c r="I41" s="206">
        <f t="shared" ca="1" si="1"/>
        <v>-4.5989999999999998E-3</v>
      </c>
      <c r="J41" s="22" t="str">
        <f t="shared" ca="1" si="2"/>
        <v>36位</v>
      </c>
      <c r="L41" s="18" t="str">
        <f t="shared" ca="1" si="3"/>
        <v/>
      </c>
    </row>
    <row r="42" spans="1:12" ht="20.100000000000001" customHeight="1">
      <c r="A42" s="1">
        <v>37</v>
      </c>
      <c r="B42" s="20" t="str">
        <f ca="1">■!A29</f>
        <v>C09</v>
      </c>
      <c r="C42" s="69" t="str">
        <f>■!B29</f>
        <v>ＦＣブロケード</v>
      </c>
      <c r="D42" s="75">
        <f ca="1">■!C29</f>
        <v>0</v>
      </c>
      <c r="E42" s="76">
        <f ca="1">■!D29</f>
        <v>8</v>
      </c>
      <c r="F42" s="21">
        <f t="shared" ca="1" si="0"/>
        <v>0</v>
      </c>
      <c r="G42" s="72">
        <f ca="1">■!F29</f>
        <v>-48</v>
      </c>
      <c r="H42" s="201">
        <f ca="1">■!G29</f>
        <v>1</v>
      </c>
      <c r="I42" s="206">
        <f t="shared" ca="1" si="1"/>
        <v>-4.7990000000000003E-3</v>
      </c>
      <c r="J42" s="22" t="str">
        <f t="shared" ca="1" si="2"/>
        <v>37位</v>
      </c>
      <c r="L42" s="18" t="str">
        <f t="shared" ca="1" si="3"/>
        <v/>
      </c>
    </row>
  </sheetData>
  <sheetProtection sort="0"/>
  <sortState ref="B6:J42">
    <sortCondition descending="1" ref="I6:I42"/>
    <sortCondition ref="B6:B42"/>
  </sortState>
  <mergeCells count="6">
    <mergeCell ref="K6:K16"/>
    <mergeCell ref="A1:L1"/>
    <mergeCell ref="B5:C5"/>
    <mergeCell ref="A4:L4"/>
    <mergeCell ref="A2:L2"/>
    <mergeCell ref="A3:L3"/>
  </mergeCells>
  <phoneticPr fontId="3"/>
  <conditionalFormatting sqref="L7:L42 L5">
    <cfRule type="cellIs" dxfId="7" priority="18" stopIfTrue="1" operator="equal">
      <formula>"出場候補"</formula>
    </cfRule>
  </conditionalFormatting>
  <conditionalFormatting sqref="J6:J42">
    <cfRule type="expression" dxfId="6" priority="7">
      <formula>I6&gt;$I$17</formula>
    </cfRule>
  </conditionalFormatting>
  <conditionalFormatting sqref="L6">
    <cfRule type="cellIs" dxfId="5" priority="6" stopIfTrue="1" operator="equal">
      <formula>"出場候補"</formula>
    </cfRule>
  </conditionalFormatting>
  <conditionalFormatting sqref="L6:L42">
    <cfRule type="cellIs" dxfId="4" priority="5" stopIfTrue="1" operator="equal">
      <formula>"出場候補"</formula>
    </cfRule>
  </conditionalFormatting>
  <conditionalFormatting sqref="L7:L20">
    <cfRule type="cellIs" dxfId="3" priority="4" stopIfTrue="1" operator="equal">
      <formula>"プレーオフ"</formula>
    </cfRule>
  </conditionalFormatting>
  <conditionalFormatting sqref="L7:L20">
    <cfRule type="cellIs" dxfId="2" priority="3" stopIfTrue="1" operator="equal">
      <formula>"プレーオフ"</formula>
    </cfRule>
  </conditionalFormatting>
  <conditionalFormatting sqref="L7:L19">
    <cfRule type="cellIs" dxfId="1" priority="2" stopIfTrue="1" operator="equal">
      <formula>"出場候補"</formula>
    </cfRule>
  </conditionalFormatting>
  <conditionalFormatting sqref="L20:L42">
    <cfRule type="cellIs" dxfId="0" priority="1" stopIfTrue="1" operator="equal">
      <formula>"出場候補"</formula>
    </cfRule>
  </conditionalFormatting>
  <printOptions horizontalCentered="1"/>
  <pageMargins left="0" right="0" top="0.39370078740157483" bottom="0.19685039370078741" header="0" footer="0"/>
  <pageSetup paperSize="9"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L102"/>
  <sheetViews>
    <sheetView view="pageBreakPreview" topLeftCell="A67" zoomScaleNormal="100" zoomScaleSheetLayoutView="100" workbookViewId="0">
      <selection activeCell="C78" sqref="C78"/>
    </sheetView>
  </sheetViews>
  <sheetFormatPr defaultRowHeight="13.5"/>
  <cols>
    <col min="1" max="1" width="8.625" style="1" customWidth="1"/>
    <col min="2" max="2" width="9" style="1"/>
    <col min="3" max="3" width="13.875" style="1" customWidth="1"/>
    <col min="4" max="4" width="9" style="1"/>
    <col min="5" max="5" width="13.875" style="1" bestFit="1" customWidth="1"/>
    <col min="6" max="6" width="9" style="1"/>
    <col min="7" max="7" width="13.875" style="1" bestFit="1" customWidth="1"/>
    <col min="8" max="8" width="9.5" style="1" bestFit="1" customWidth="1"/>
    <col min="9" max="9" width="9" style="1"/>
    <col min="10" max="10" width="14.375" style="1" bestFit="1" customWidth="1"/>
    <col min="11" max="11" width="9" style="1"/>
    <col min="12" max="12" width="14.625" style="1" bestFit="1" customWidth="1"/>
    <col min="13" max="248" width="9" style="1"/>
    <col min="249" max="249" width="8.625" style="1" customWidth="1"/>
    <col min="250" max="250" width="9" style="1"/>
    <col min="251" max="251" width="13.875" style="1" customWidth="1"/>
    <col min="252" max="252" width="9" style="1"/>
    <col min="253" max="253" width="13.875" style="1" bestFit="1" customWidth="1"/>
    <col min="254" max="254" width="9" style="1"/>
    <col min="255" max="255" width="13.875" style="1" bestFit="1" customWidth="1"/>
    <col min="256" max="16384" width="9" style="1"/>
  </cols>
  <sheetData>
    <row r="1" spans="1:7" ht="18.75">
      <c r="A1" s="367" t="s">
        <v>237</v>
      </c>
      <c r="B1" s="367"/>
      <c r="C1" s="367"/>
      <c r="D1" s="367"/>
      <c r="E1" s="367"/>
      <c r="F1" s="367"/>
      <c r="G1" s="367"/>
    </row>
    <row r="2" spans="1:7" ht="18.75">
      <c r="A2" s="368" t="s">
        <v>4</v>
      </c>
      <c r="B2" s="368"/>
      <c r="C2" s="368"/>
      <c r="D2" s="368"/>
      <c r="E2" s="368"/>
      <c r="F2" s="368"/>
      <c r="G2" s="368"/>
    </row>
    <row r="3" spans="1:7" ht="11.25" customHeight="1">
      <c r="A3" s="119"/>
      <c r="B3" s="119"/>
      <c r="C3" s="119"/>
      <c r="D3" s="119"/>
      <c r="E3" s="119"/>
      <c r="F3" s="119"/>
      <c r="G3" s="119"/>
    </row>
    <row r="4" spans="1:7" ht="17.25">
      <c r="A4" s="369" t="s">
        <v>238</v>
      </c>
      <c r="B4" s="370"/>
      <c r="C4" s="370"/>
      <c r="D4" s="370"/>
      <c r="E4" s="370"/>
      <c r="F4" s="370"/>
      <c r="G4" s="370"/>
    </row>
    <row r="5" spans="1:7">
      <c r="A5" s="120" t="s">
        <v>21</v>
      </c>
      <c r="B5" s="371" t="s">
        <v>239</v>
      </c>
      <c r="C5" s="372"/>
      <c r="D5" s="371" t="s">
        <v>240</v>
      </c>
      <c r="E5" s="372"/>
      <c r="F5" s="371" t="s">
        <v>241</v>
      </c>
      <c r="G5" s="372"/>
    </row>
    <row r="6" spans="1:7">
      <c r="A6" s="120" t="s">
        <v>20</v>
      </c>
      <c r="B6" s="373" t="s">
        <v>35</v>
      </c>
      <c r="C6" s="375"/>
      <c r="D6" s="373" t="s">
        <v>36</v>
      </c>
      <c r="E6" s="375"/>
      <c r="F6" s="373" t="s">
        <v>27</v>
      </c>
      <c r="G6" s="375"/>
    </row>
    <row r="7" spans="1:7" ht="18.75">
      <c r="A7" s="121" t="s">
        <v>5</v>
      </c>
      <c r="B7" s="373" t="s">
        <v>242</v>
      </c>
      <c r="C7" s="376"/>
      <c r="D7" s="373" t="s">
        <v>243</v>
      </c>
      <c r="E7" s="376"/>
      <c r="F7" s="373" t="s">
        <v>244</v>
      </c>
      <c r="G7" s="376"/>
    </row>
    <row r="8" spans="1:7">
      <c r="A8" s="122" t="s">
        <v>37</v>
      </c>
      <c r="B8" s="123" t="s">
        <v>97</v>
      </c>
      <c r="C8" s="124" t="s">
        <v>245</v>
      </c>
      <c r="D8" s="123" t="s">
        <v>52</v>
      </c>
      <c r="E8" s="125" t="s">
        <v>60</v>
      </c>
      <c r="F8" s="126" t="s">
        <v>97</v>
      </c>
      <c r="G8" s="127" t="s">
        <v>246</v>
      </c>
    </row>
    <row r="9" spans="1:7">
      <c r="A9" s="128" t="s">
        <v>38</v>
      </c>
      <c r="B9" s="129" t="s">
        <v>102</v>
      </c>
      <c r="C9" s="130" t="s">
        <v>247</v>
      </c>
      <c r="D9" s="129" t="s">
        <v>61</v>
      </c>
      <c r="E9" s="40" t="s">
        <v>248</v>
      </c>
      <c r="F9" s="109" t="s">
        <v>98</v>
      </c>
      <c r="G9" s="131" t="s">
        <v>247</v>
      </c>
    </row>
    <row r="10" spans="1:7">
      <c r="A10" s="128" t="s">
        <v>39</v>
      </c>
      <c r="B10" s="129" t="s">
        <v>249</v>
      </c>
      <c r="C10" s="130" t="s">
        <v>250</v>
      </c>
      <c r="D10" s="129" t="s">
        <v>251</v>
      </c>
      <c r="E10" s="40" t="s">
        <v>62</v>
      </c>
      <c r="F10" s="109" t="s">
        <v>99</v>
      </c>
      <c r="G10" s="131" t="s">
        <v>252</v>
      </c>
    </row>
    <row r="11" spans="1:7">
      <c r="A11" s="128" t="s">
        <v>40</v>
      </c>
      <c r="B11" s="129" t="s">
        <v>101</v>
      </c>
      <c r="C11" s="130" t="s">
        <v>253</v>
      </c>
      <c r="D11" s="129" t="s">
        <v>63</v>
      </c>
      <c r="E11" s="40" t="s">
        <v>254</v>
      </c>
      <c r="F11" s="109" t="s">
        <v>100</v>
      </c>
      <c r="G11" s="131" t="s">
        <v>255</v>
      </c>
    </row>
    <row r="12" spans="1:7">
      <c r="A12" s="128" t="s">
        <v>41</v>
      </c>
      <c r="B12" s="129" t="s">
        <v>256</v>
      </c>
      <c r="C12" s="40" t="s">
        <v>246</v>
      </c>
      <c r="D12" s="129" t="s">
        <v>257</v>
      </c>
      <c r="E12" s="130" t="s">
        <v>64</v>
      </c>
      <c r="F12" s="109" t="s">
        <v>101</v>
      </c>
      <c r="G12" s="131" t="s">
        <v>245</v>
      </c>
    </row>
    <row r="13" spans="1:7">
      <c r="A13" s="128" t="s">
        <v>42</v>
      </c>
      <c r="B13" s="129" t="s">
        <v>98</v>
      </c>
      <c r="C13" s="40" t="s">
        <v>258</v>
      </c>
      <c r="D13" s="129" t="s">
        <v>65</v>
      </c>
      <c r="E13" s="40" t="s">
        <v>259</v>
      </c>
      <c r="F13" s="109" t="s">
        <v>102</v>
      </c>
      <c r="G13" s="131" t="s">
        <v>250</v>
      </c>
    </row>
    <row r="14" spans="1:7" ht="13.5" customHeight="1">
      <c r="A14" s="132" t="s">
        <v>260</v>
      </c>
      <c r="B14" s="133" t="s">
        <v>261</v>
      </c>
      <c r="C14" s="134" t="s">
        <v>262</v>
      </c>
      <c r="D14" s="377"/>
      <c r="E14" s="378"/>
      <c r="F14" s="377"/>
      <c r="G14" s="378"/>
    </row>
    <row r="15" spans="1:7">
      <c r="A15" s="135"/>
      <c r="B15" s="135"/>
      <c r="C15" s="135"/>
      <c r="D15" s="135"/>
      <c r="E15" s="135"/>
      <c r="F15" s="135"/>
      <c r="G15" s="135"/>
    </row>
    <row r="16" spans="1:7">
      <c r="A16" s="120" t="s">
        <v>21</v>
      </c>
      <c r="B16" s="371" t="s">
        <v>263</v>
      </c>
      <c r="C16" s="372"/>
      <c r="D16" s="371" t="s">
        <v>264</v>
      </c>
      <c r="E16" s="372"/>
      <c r="F16" s="371" t="s">
        <v>265</v>
      </c>
      <c r="G16" s="372"/>
    </row>
    <row r="17" spans="1:7">
      <c r="A17" s="120" t="s">
        <v>20</v>
      </c>
      <c r="B17" s="373" t="s">
        <v>266</v>
      </c>
      <c r="C17" s="374"/>
      <c r="D17" s="373" t="s">
        <v>19</v>
      </c>
      <c r="E17" s="375"/>
      <c r="F17" s="373" t="s">
        <v>53</v>
      </c>
      <c r="G17" s="375"/>
    </row>
    <row r="18" spans="1:7" ht="18.75">
      <c r="A18" s="121" t="s">
        <v>5</v>
      </c>
      <c r="B18" s="373" t="s">
        <v>54</v>
      </c>
      <c r="C18" s="376"/>
      <c r="D18" s="373" t="s">
        <v>544</v>
      </c>
      <c r="E18" s="376"/>
      <c r="F18" s="373" t="s">
        <v>24</v>
      </c>
      <c r="G18" s="376"/>
    </row>
    <row r="19" spans="1:7">
      <c r="A19" s="122" t="s">
        <v>37</v>
      </c>
      <c r="B19" s="126" t="s">
        <v>97</v>
      </c>
      <c r="C19" s="136" t="s">
        <v>246</v>
      </c>
      <c r="D19" s="126" t="s">
        <v>66</v>
      </c>
      <c r="E19" s="127" t="s">
        <v>67</v>
      </c>
      <c r="F19" s="126" t="s">
        <v>97</v>
      </c>
      <c r="G19" s="127" t="s">
        <v>246</v>
      </c>
    </row>
    <row r="20" spans="1:7">
      <c r="A20" s="128" t="s">
        <v>38</v>
      </c>
      <c r="B20" s="109" t="s">
        <v>98</v>
      </c>
      <c r="C20" s="110" t="s">
        <v>247</v>
      </c>
      <c r="D20" s="109" t="s">
        <v>68</v>
      </c>
      <c r="E20" s="131" t="s">
        <v>69</v>
      </c>
      <c r="F20" s="109" t="s">
        <v>98</v>
      </c>
      <c r="G20" s="131" t="s">
        <v>247</v>
      </c>
    </row>
    <row r="21" spans="1:7">
      <c r="A21" s="128" t="s">
        <v>39</v>
      </c>
      <c r="B21" s="109" t="s">
        <v>99</v>
      </c>
      <c r="C21" s="110" t="s">
        <v>252</v>
      </c>
      <c r="D21" s="109" t="s">
        <v>70</v>
      </c>
      <c r="E21" s="131" t="s">
        <v>50</v>
      </c>
      <c r="F21" s="109" t="s">
        <v>99</v>
      </c>
      <c r="G21" s="131" t="s">
        <v>252</v>
      </c>
    </row>
    <row r="22" spans="1:7">
      <c r="A22" s="128" t="s">
        <v>40</v>
      </c>
      <c r="B22" s="109" t="s">
        <v>100</v>
      </c>
      <c r="C22" s="110" t="s">
        <v>255</v>
      </c>
      <c r="D22" s="109" t="s">
        <v>71</v>
      </c>
      <c r="E22" s="131" t="s">
        <v>72</v>
      </c>
      <c r="F22" s="109" t="s">
        <v>100</v>
      </c>
      <c r="G22" s="131" t="s">
        <v>255</v>
      </c>
    </row>
    <row r="23" spans="1:7">
      <c r="A23" s="128" t="s">
        <v>41</v>
      </c>
      <c r="B23" s="109" t="s">
        <v>101</v>
      </c>
      <c r="C23" s="110" t="s">
        <v>245</v>
      </c>
      <c r="D23" s="109" t="s">
        <v>73</v>
      </c>
      <c r="E23" s="131" t="s">
        <v>49</v>
      </c>
      <c r="F23" s="109" t="s">
        <v>101</v>
      </c>
      <c r="G23" s="131" t="s">
        <v>245</v>
      </c>
    </row>
    <row r="24" spans="1:7">
      <c r="A24" s="132" t="s">
        <v>42</v>
      </c>
      <c r="B24" s="137" t="s">
        <v>102</v>
      </c>
      <c r="C24" s="138" t="s">
        <v>250</v>
      </c>
      <c r="D24" s="137" t="s">
        <v>74</v>
      </c>
      <c r="E24" s="139" t="s">
        <v>267</v>
      </c>
      <c r="F24" s="137" t="s">
        <v>102</v>
      </c>
      <c r="G24" s="139" t="s">
        <v>250</v>
      </c>
    </row>
    <row r="25" spans="1:7">
      <c r="A25" s="39"/>
      <c r="B25" s="39"/>
      <c r="C25" s="39"/>
      <c r="D25" s="39"/>
      <c r="E25" s="39"/>
      <c r="F25" s="39"/>
      <c r="G25" s="39"/>
    </row>
    <row r="26" spans="1:7" ht="17.25">
      <c r="A26" s="379" t="s">
        <v>268</v>
      </c>
      <c r="B26" s="380"/>
      <c r="C26" s="380"/>
      <c r="D26" s="380"/>
      <c r="E26" s="380"/>
      <c r="F26" s="380"/>
      <c r="G26" s="380"/>
    </row>
    <row r="27" spans="1:7" ht="13.5" customHeight="1">
      <c r="A27" s="120" t="s">
        <v>21</v>
      </c>
      <c r="B27" s="373" t="s">
        <v>239</v>
      </c>
      <c r="C27" s="374"/>
      <c r="D27" s="286"/>
      <c r="E27" s="287"/>
      <c r="F27" s="373" t="s">
        <v>269</v>
      </c>
      <c r="G27" s="375"/>
    </row>
    <row r="28" spans="1:7">
      <c r="A28" s="120" t="s">
        <v>20</v>
      </c>
      <c r="B28" s="373" t="s">
        <v>270</v>
      </c>
      <c r="C28" s="375"/>
      <c r="D28" s="373" t="s">
        <v>23</v>
      </c>
      <c r="E28" s="375"/>
      <c r="F28" s="373" t="s">
        <v>22</v>
      </c>
      <c r="G28" s="375"/>
    </row>
    <row r="29" spans="1:7" ht="18.75">
      <c r="A29" s="140" t="s">
        <v>5</v>
      </c>
      <c r="B29" s="381" t="s">
        <v>271</v>
      </c>
      <c r="C29" s="375"/>
      <c r="D29" s="373" t="s">
        <v>272</v>
      </c>
      <c r="E29" s="382"/>
      <c r="F29" s="373" t="s">
        <v>273</v>
      </c>
      <c r="G29" s="376"/>
    </row>
    <row r="30" spans="1:7">
      <c r="A30" s="122" t="s">
        <v>37</v>
      </c>
      <c r="B30" s="109" t="s">
        <v>93</v>
      </c>
      <c r="C30" s="40" t="s">
        <v>274</v>
      </c>
      <c r="D30" s="126" t="s">
        <v>275</v>
      </c>
      <c r="E30" s="130" t="s">
        <v>276</v>
      </c>
      <c r="F30" s="123" t="s">
        <v>277</v>
      </c>
      <c r="G30" s="124" t="s">
        <v>278</v>
      </c>
    </row>
    <row r="31" spans="1:7">
      <c r="A31" s="128" t="s">
        <v>38</v>
      </c>
      <c r="B31" s="109" t="s">
        <v>279</v>
      </c>
      <c r="C31" s="110" t="s">
        <v>280</v>
      </c>
      <c r="D31" s="129" t="s">
        <v>281</v>
      </c>
      <c r="E31" s="130" t="s">
        <v>282</v>
      </c>
      <c r="F31" s="129" t="s">
        <v>76</v>
      </c>
      <c r="G31" s="130" t="s">
        <v>283</v>
      </c>
    </row>
    <row r="32" spans="1:7">
      <c r="A32" s="128" t="s">
        <v>39</v>
      </c>
      <c r="B32" s="109" t="s">
        <v>284</v>
      </c>
      <c r="C32" s="40" t="s">
        <v>285</v>
      </c>
      <c r="D32" s="109" t="s">
        <v>286</v>
      </c>
      <c r="E32" s="130" t="s">
        <v>287</v>
      </c>
      <c r="F32" s="129" t="s">
        <v>77</v>
      </c>
      <c r="G32" s="130" t="s">
        <v>288</v>
      </c>
    </row>
    <row r="33" spans="1:7">
      <c r="A33" s="128" t="s">
        <v>40</v>
      </c>
      <c r="B33" s="109" t="s">
        <v>289</v>
      </c>
      <c r="C33" s="40" t="s">
        <v>290</v>
      </c>
      <c r="D33" s="129" t="s">
        <v>291</v>
      </c>
      <c r="E33" s="130" t="s">
        <v>292</v>
      </c>
      <c r="F33" s="129" t="s">
        <v>78</v>
      </c>
      <c r="G33" s="130" t="s">
        <v>293</v>
      </c>
    </row>
    <row r="34" spans="1:7">
      <c r="A34" s="128" t="s">
        <v>41</v>
      </c>
      <c r="B34" s="109" t="s">
        <v>95</v>
      </c>
      <c r="C34" s="40" t="s">
        <v>294</v>
      </c>
      <c r="D34" s="109" t="s">
        <v>89</v>
      </c>
      <c r="E34" s="130" t="s">
        <v>295</v>
      </c>
      <c r="F34" s="129" t="s">
        <v>79</v>
      </c>
      <c r="G34" s="130" t="s">
        <v>296</v>
      </c>
    </row>
    <row r="35" spans="1:7">
      <c r="A35" s="132" t="s">
        <v>42</v>
      </c>
      <c r="B35" s="137"/>
      <c r="C35" s="134"/>
      <c r="D35" s="133"/>
      <c r="E35" s="134"/>
      <c r="F35" s="133" t="s">
        <v>80</v>
      </c>
      <c r="G35" s="141" t="s">
        <v>297</v>
      </c>
    </row>
    <row r="36" spans="1:7">
      <c r="A36" s="142"/>
      <c r="B36" s="143"/>
      <c r="C36" s="110"/>
      <c r="D36" s="143"/>
      <c r="E36" s="110"/>
      <c r="F36" s="110"/>
      <c r="G36" s="110"/>
    </row>
    <row r="37" spans="1:7">
      <c r="A37" s="120" t="s">
        <v>21</v>
      </c>
      <c r="B37" s="371" t="s">
        <v>298</v>
      </c>
      <c r="C37" s="372"/>
      <c r="D37" s="371" t="s">
        <v>299</v>
      </c>
      <c r="E37" s="372"/>
      <c r="F37" s="371" t="s">
        <v>300</v>
      </c>
      <c r="G37" s="372"/>
    </row>
    <row r="38" spans="1:7">
      <c r="A38" s="120" t="s">
        <v>20</v>
      </c>
      <c r="B38" s="373" t="s">
        <v>18</v>
      </c>
      <c r="C38" s="374"/>
      <c r="D38" s="373" t="s">
        <v>27</v>
      </c>
      <c r="E38" s="375"/>
      <c r="F38" s="373" t="s">
        <v>19</v>
      </c>
      <c r="G38" s="375"/>
    </row>
    <row r="39" spans="1:7" ht="18.75">
      <c r="A39" s="121" t="s">
        <v>5</v>
      </c>
      <c r="B39" s="373" t="s">
        <v>301</v>
      </c>
      <c r="C39" s="376"/>
      <c r="D39" s="373" t="s">
        <v>302</v>
      </c>
      <c r="E39" s="383"/>
      <c r="F39" s="373" t="s">
        <v>303</v>
      </c>
      <c r="G39" s="382"/>
    </row>
    <row r="40" spans="1:7">
      <c r="A40" s="122" t="s">
        <v>37</v>
      </c>
      <c r="B40" s="123" t="s">
        <v>277</v>
      </c>
      <c r="C40" s="124" t="s">
        <v>278</v>
      </c>
      <c r="D40" s="123" t="s">
        <v>304</v>
      </c>
      <c r="E40" s="125" t="s">
        <v>305</v>
      </c>
      <c r="F40" s="123" t="s">
        <v>277</v>
      </c>
      <c r="G40" s="124" t="s">
        <v>278</v>
      </c>
    </row>
    <row r="41" spans="1:7">
      <c r="A41" s="128" t="s">
        <v>38</v>
      </c>
      <c r="B41" s="129" t="s">
        <v>76</v>
      </c>
      <c r="C41" s="130" t="s">
        <v>283</v>
      </c>
      <c r="D41" s="129" t="s">
        <v>306</v>
      </c>
      <c r="E41" s="40" t="s">
        <v>44</v>
      </c>
      <c r="F41" s="129" t="s">
        <v>76</v>
      </c>
      <c r="G41" s="130" t="s">
        <v>283</v>
      </c>
    </row>
    <row r="42" spans="1:7">
      <c r="A42" s="128" t="s">
        <v>39</v>
      </c>
      <c r="B42" s="129" t="s">
        <v>77</v>
      </c>
      <c r="C42" s="130" t="s">
        <v>288</v>
      </c>
      <c r="D42" s="129" t="s">
        <v>307</v>
      </c>
      <c r="E42" s="40" t="s">
        <v>308</v>
      </c>
      <c r="F42" s="129" t="s">
        <v>77</v>
      </c>
      <c r="G42" s="130" t="s">
        <v>288</v>
      </c>
    </row>
    <row r="43" spans="1:7">
      <c r="A43" s="128" t="s">
        <v>40</v>
      </c>
      <c r="B43" s="129" t="s">
        <v>78</v>
      </c>
      <c r="C43" s="130" t="s">
        <v>293</v>
      </c>
      <c r="D43" s="129" t="s">
        <v>309</v>
      </c>
      <c r="E43" s="40" t="s">
        <v>46</v>
      </c>
      <c r="F43" s="129" t="s">
        <v>78</v>
      </c>
      <c r="G43" s="130" t="s">
        <v>293</v>
      </c>
    </row>
    <row r="44" spans="1:7">
      <c r="A44" s="128" t="s">
        <v>41</v>
      </c>
      <c r="B44" s="129" t="s">
        <v>79</v>
      </c>
      <c r="C44" s="130" t="s">
        <v>296</v>
      </c>
      <c r="D44" s="129" t="s">
        <v>310</v>
      </c>
      <c r="E44" s="40" t="s">
        <v>311</v>
      </c>
      <c r="F44" s="129" t="s">
        <v>79</v>
      </c>
      <c r="G44" s="130" t="s">
        <v>296</v>
      </c>
    </row>
    <row r="45" spans="1:7">
      <c r="A45" s="132" t="s">
        <v>42</v>
      </c>
      <c r="B45" s="133" t="s">
        <v>80</v>
      </c>
      <c r="C45" s="141" t="s">
        <v>297</v>
      </c>
      <c r="D45" s="133" t="s">
        <v>312</v>
      </c>
      <c r="E45" s="134" t="s">
        <v>48</v>
      </c>
      <c r="F45" s="133" t="s">
        <v>80</v>
      </c>
      <c r="G45" s="141" t="s">
        <v>297</v>
      </c>
    </row>
    <row r="46" spans="1:7">
      <c r="A46" s="37"/>
      <c r="B46" s="144"/>
      <c r="C46" s="110"/>
      <c r="D46" s="144"/>
      <c r="E46" s="110"/>
      <c r="F46" s="110"/>
      <c r="G46" s="110"/>
    </row>
    <row r="47" spans="1:7" ht="17.25">
      <c r="A47" s="379" t="s">
        <v>313</v>
      </c>
      <c r="B47" s="380"/>
      <c r="C47" s="380"/>
      <c r="D47" s="380"/>
      <c r="E47" s="380"/>
      <c r="F47" s="380"/>
      <c r="G47" s="380"/>
    </row>
    <row r="48" spans="1:7">
      <c r="A48" s="120" t="s">
        <v>21</v>
      </c>
      <c r="B48" s="371" t="s">
        <v>239</v>
      </c>
      <c r="C48" s="372"/>
      <c r="D48" s="371" t="s">
        <v>314</v>
      </c>
      <c r="E48" s="372"/>
      <c r="F48" s="371" t="s">
        <v>315</v>
      </c>
      <c r="G48" s="372"/>
    </row>
    <row r="49" spans="1:7">
      <c r="A49" s="120" t="s">
        <v>20</v>
      </c>
      <c r="B49" s="373" t="s">
        <v>35</v>
      </c>
      <c r="C49" s="375"/>
      <c r="D49" s="373" t="s">
        <v>36</v>
      </c>
      <c r="E49" s="375"/>
      <c r="F49" s="373" t="s">
        <v>316</v>
      </c>
      <c r="G49" s="375"/>
    </row>
    <row r="50" spans="1:7" ht="18.75">
      <c r="A50" s="121" t="s">
        <v>5</v>
      </c>
      <c r="B50" s="373" t="s">
        <v>317</v>
      </c>
      <c r="C50" s="384"/>
      <c r="D50" s="373" t="s">
        <v>318</v>
      </c>
      <c r="E50" s="384"/>
      <c r="F50" s="373" t="s">
        <v>161</v>
      </c>
      <c r="G50" s="384"/>
    </row>
    <row r="51" spans="1:7">
      <c r="A51" s="122" t="s">
        <v>37</v>
      </c>
      <c r="B51" s="123" t="s">
        <v>82</v>
      </c>
      <c r="C51" s="124" t="s">
        <v>319</v>
      </c>
      <c r="D51" s="123" t="s">
        <v>320</v>
      </c>
      <c r="E51" s="125" t="s">
        <v>551</v>
      </c>
      <c r="F51" s="126" t="s">
        <v>84</v>
      </c>
      <c r="G51" s="127" t="s">
        <v>321</v>
      </c>
    </row>
    <row r="52" spans="1:7">
      <c r="A52" s="128" t="s">
        <v>38</v>
      </c>
      <c r="B52" s="129" t="s">
        <v>322</v>
      </c>
      <c r="C52" s="130" t="s">
        <v>323</v>
      </c>
      <c r="D52" s="129" t="s">
        <v>324</v>
      </c>
      <c r="E52" s="40" t="s">
        <v>325</v>
      </c>
      <c r="F52" s="109" t="s">
        <v>85</v>
      </c>
      <c r="G52" s="131" t="s">
        <v>326</v>
      </c>
    </row>
    <row r="53" spans="1:7">
      <c r="A53" s="128" t="s">
        <v>39</v>
      </c>
      <c r="B53" s="129" t="s">
        <v>78</v>
      </c>
      <c r="C53" s="130" t="s">
        <v>327</v>
      </c>
      <c r="D53" s="129" t="s">
        <v>328</v>
      </c>
      <c r="E53" s="40" t="s">
        <v>552</v>
      </c>
      <c r="F53" s="109" t="s">
        <v>86</v>
      </c>
      <c r="G53" s="131" t="s">
        <v>329</v>
      </c>
    </row>
    <row r="54" spans="1:7">
      <c r="A54" s="128" t="s">
        <v>40</v>
      </c>
      <c r="B54" s="129" t="s">
        <v>330</v>
      </c>
      <c r="C54" s="130" t="s">
        <v>288</v>
      </c>
      <c r="D54" s="129" t="s">
        <v>331</v>
      </c>
      <c r="E54" s="40" t="s">
        <v>332</v>
      </c>
      <c r="F54" s="109" t="s">
        <v>87</v>
      </c>
      <c r="G54" s="131" t="s">
        <v>333</v>
      </c>
    </row>
    <row r="55" spans="1:7">
      <c r="A55" s="128" t="s">
        <v>41</v>
      </c>
      <c r="B55" s="129" t="s">
        <v>334</v>
      </c>
      <c r="C55" s="40" t="s">
        <v>297</v>
      </c>
      <c r="D55" s="129" t="s">
        <v>335</v>
      </c>
      <c r="E55" s="130" t="s">
        <v>553</v>
      </c>
      <c r="F55" s="109" t="s">
        <v>88</v>
      </c>
      <c r="G55" s="131" t="s">
        <v>292</v>
      </c>
    </row>
    <row r="56" spans="1:7">
      <c r="A56" s="128" t="s">
        <v>42</v>
      </c>
      <c r="B56" s="129" t="s">
        <v>79</v>
      </c>
      <c r="C56" s="40" t="s">
        <v>296</v>
      </c>
      <c r="D56" s="129" t="s">
        <v>336</v>
      </c>
      <c r="E56" s="40" t="s">
        <v>337</v>
      </c>
      <c r="F56" s="109" t="s">
        <v>89</v>
      </c>
      <c r="G56" s="131" t="s">
        <v>338</v>
      </c>
    </row>
    <row r="57" spans="1:7" ht="13.5" customHeight="1">
      <c r="A57" s="132" t="s">
        <v>260</v>
      </c>
      <c r="B57" s="133" t="s">
        <v>80</v>
      </c>
      <c r="C57" s="134" t="s">
        <v>339</v>
      </c>
      <c r="D57" s="377"/>
      <c r="E57" s="378"/>
      <c r="F57" s="377"/>
      <c r="G57" s="378"/>
    </row>
    <row r="58" spans="1:7">
      <c r="A58" s="145"/>
      <c r="B58" s="145"/>
      <c r="C58" s="145"/>
      <c r="D58" s="145"/>
      <c r="E58" s="145"/>
      <c r="F58" s="145"/>
      <c r="G58" s="145"/>
    </row>
    <row r="59" spans="1:7">
      <c r="A59" s="120" t="s">
        <v>21</v>
      </c>
      <c r="B59" s="371" t="s">
        <v>340</v>
      </c>
      <c r="C59" s="372"/>
      <c r="D59" s="371" t="s">
        <v>341</v>
      </c>
      <c r="E59" s="372"/>
      <c r="F59" s="371" t="s">
        <v>342</v>
      </c>
      <c r="G59" s="372"/>
    </row>
    <row r="60" spans="1:7">
      <c r="A60" s="120" t="s">
        <v>20</v>
      </c>
      <c r="B60" s="373" t="s">
        <v>27</v>
      </c>
      <c r="C60" s="374"/>
      <c r="D60" s="373" t="s">
        <v>343</v>
      </c>
      <c r="E60" s="375"/>
      <c r="F60" s="373" t="s">
        <v>19</v>
      </c>
      <c r="G60" s="375"/>
    </row>
    <row r="61" spans="1:7" ht="18.75">
      <c r="A61" s="121" t="s">
        <v>5</v>
      </c>
      <c r="B61" s="373" t="s">
        <v>344</v>
      </c>
      <c r="C61" s="376"/>
      <c r="D61" s="373" t="s">
        <v>129</v>
      </c>
      <c r="E61" s="383"/>
      <c r="F61" s="373" t="s">
        <v>345</v>
      </c>
      <c r="G61" s="382"/>
    </row>
    <row r="62" spans="1:7">
      <c r="A62" s="122" t="s">
        <v>37</v>
      </c>
      <c r="B62" s="126" t="s">
        <v>84</v>
      </c>
      <c r="C62" s="136" t="s">
        <v>321</v>
      </c>
      <c r="D62" s="126" t="s">
        <v>346</v>
      </c>
      <c r="E62" s="127" t="s">
        <v>347</v>
      </c>
      <c r="F62" s="126" t="s">
        <v>84</v>
      </c>
      <c r="G62" s="127" t="s">
        <v>321</v>
      </c>
    </row>
    <row r="63" spans="1:7">
      <c r="A63" s="128" t="s">
        <v>38</v>
      </c>
      <c r="B63" s="109" t="s">
        <v>85</v>
      </c>
      <c r="C63" s="110" t="s">
        <v>326</v>
      </c>
      <c r="D63" s="109" t="s">
        <v>348</v>
      </c>
      <c r="E63" s="131" t="s">
        <v>349</v>
      </c>
      <c r="F63" s="109" t="s">
        <v>85</v>
      </c>
      <c r="G63" s="131" t="s">
        <v>326</v>
      </c>
    </row>
    <row r="64" spans="1:7">
      <c r="A64" s="128" t="s">
        <v>39</v>
      </c>
      <c r="B64" s="109" t="s">
        <v>86</v>
      </c>
      <c r="C64" s="110" t="s">
        <v>329</v>
      </c>
      <c r="D64" s="109" t="s">
        <v>350</v>
      </c>
      <c r="E64" s="131" t="s">
        <v>351</v>
      </c>
      <c r="F64" s="109" t="s">
        <v>86</v>
      </c>
      <c r="G64" s="131" t="s">
        <v>329</v>
      </c>
    </row>
    <row r="65" spans="1:12">
      <c r="A65" s="128" t="s">
        <v>40</v>
      </c>
      <c r="B65" s="109" t="s">
        <v>87</v>
      </c>
      <c r="C65" s="110" t="s">
        <v>333</v>
      </c>
      <c r="D65" s="109" t="s">
        <v>352</v>
      </c>
      <c r="E65" s="131" t="s">
        <v>353</v>
      </c>
      <c r="F65" s="109" t="s">
        <v>87</v>
      </c>
      <c r="G65" s="131" t="s">
        <v>333</v>
      </c>
    </row>
    <row r="66" spans="1:12">
      <c r="A66" s="128" t="s">
        <v>41</v>
      </c>
      <c r="B66" s="109" t="s">
        <v>88</v>
      </c>
      <c r="C66" s="110" t="s">
        <v>292</v>
      </c>
      <c r="D66" s="109" t="s">
        <v>354</v>
      </c>
      <c r="E66" s="131" t="s">
        <v>355</v>
      </c>
      <c r="F66" s="109" t="s">
        <v>88</v>
      </c>
      <c r="G66" s="131" t="s">
        <v>292</v>
      </c>
    </row>
    <row r="67" spans="1:12">
      <c r="A67" s="132" t="s">
        <v>42</v>
      </c>
      <c r="B67" s="137" t="s">
        <v>89</v>
      </c>
      <c r="C67" s="138" t="s">
        <v>338</v>
      </c>
      <c r="D67" s="137" t="s">
        <v>356</v>
      </c>
      <c r="E67" s="139" t="s">
        <v>357</v>
      </c>
      <c r="F67" s="137" t="s">
        <v>89</v>
      </c>
      <c r="G67" s="139" t="s">
        <v>338</v>
      </c>
    </row>
    <row r="68" spans="1:12">
      <c r="A68" s="38"/>
      <c r="B68" s="38"/>
      <c r="C68" s="38"/>
      <c r="D68" s="38"/>
      <c r="E68" s="38"/>
      <c r="F68" s="38"/>
      <c r="G68" s="38"/>
    </row>
    <row r="69" spans="1:12" ht="17.25">
      <c r="A69" s="379" t="s">
        <v>541</v>
      </c>
      <c r="B69" s="380"/>
      <c r="C69" s="380"/>
      <c r="D69" s="380"/>
      <c r="E69" s="380"/>
      <c r="F69" s="380"/>
      <c r="G69" s="380"/>
    </row>
    <row r="70" spans="1:12" ht="18.75">
      <c r="A70" s="386" t="s">
        <v>542</v>
      </c>
      <c r="B70" s="387"/>
      <c r="C70" s="387"/>
      <c r="D70" s="387"/>
      <c r="E70" s="387"/>
      <c r="F70" s="387"/>
      <c r="G70" s="387"/>
    </row>
    <row r="71" spans="1:12">
      <c r="A71" s="120" t="s">
        <v>21</v>
      </c>
      <c r="B71" s="371" t="s">
        <v>239</v>
      </c>
      <c r="C71" s="372"/>
      <c r="D71" s="371" t="s">
        <v>358</v>
      </c>
      <c r="E71" s="385"/>
      <c r="F71" s="371" t="s">
        <v>359</v>
      </c>
      <c r="G71" s="385"/>
    </row>
    <row r="72" spans="1:12">
      <c r="A72" s="120" t="s">
        <v>20</v>
      </c>
      <c r="B72" s="373" t="s">
        <v>35</v>
      </c>
      <c r="C72" s="388"/>
      <c r="D72" s="373" t="s">
        <v>36</v>
      </c>
      <c r="E72" s="388"/>
      <c r="F72" s="373" t="s">
        <v>360</v>
      </c>
      <c r="G72" s="388"/>
    </row>
    <row r="73" spans="1:12" ht="18.75">
      <c r="A73" s="121" t="s">
        <v>5</v>
      </c>
      <c r="B73" s="373" t="s">
        <v>478</v>
      </c>
      <c r="C73" s="384"/>
      <c r="D73" s="373" t="s">
        <v>479</v>
      </c>
      <c r="E73" s="384"/>
      <c r="F73" s="373" t="s">
        <v>149</v>
      </c>
      <c r="G73" s="384"/>
    </row>
    <row r="74" spans="1:12">
      <c r="A74" s="122" t="s">
        <v>37</v>
      </c>
      <c r="B74" s="123" t="s">
        <v>86</v>
      </c>
      <c r="C74" s="124" t="s">
        <v>556</v>
      </c>
      <c r="D74" s="123" t="s">
        <v>361</v>
      </c>
      <c r="E74" s="125" t="s">
        <v>56</v>
      </c>
      <c r="F74" s="126" t="s">
        <v>92</v>
      </c>
      <c r="G74" s="127" t="s">
        <v>294</v>
      </c>
      <c r="I74" s="146"/>
      <c r="J74" s="146"/>
      <c r="K74" s="146"/>
      <c r="L74" s="147"/>
    </row>
    <row r="75" spans="1:12" ht="18">
      <c r="A75" s="255" t="s">
        <v>537</v>
      </c>
      <c r="B75" s="256" t="s">
        <v>538</v>
      </c>
      <c r="C75" s="257" t="s">
        <v>91</v>
      </c>
      <c r="D75" s="129" t="s">
        <v>362</v>
      </c>
      <c r="E75" s="40" t="s">
        <v>363</v>
      </c>
      <c r="F75" s="109" t="s">
        <v>93</v>
      </c>
      <c r="G75" s="131" t="s">
        <v>364</v>
      </c>
      <c r="I75" s="146"/>
      <c r="J75" s="146"/>
      <c r="K75" s="146"/>
      <c r="L75" s="147"/>
    </row>
    <row r="76" spans="1:12">
      <c r="A76" s="128" t="s">
        <v>39</v>
      </c>
      <c r="B76" s="129" t="s">
        <v>365</v>
      </c>
      <c r="C76" s="130" t="s">
        <v>83</v>
      </c>
      <c r="D76" s="129" t="s">
        <v>366</v>
      </c>
      <c r="E76" s="40" t="s">
        <v>57</v>
      </c>
      <c r="F76" s="109" t="s">
        <v>94</v>
      </c>
      <c r="G76" s="131" t="s">
        <v>327</v>
      </c>
      <c r="I76" s="146"/>
      <c r="J76" s="146"/>
      <c r="K76" s="146"/>
      <c r="L76" s="147"/>
    </row>
    <row r="77" spans="1:12">
      <c r="A77" s="128" t="s">
        <v>40</v>
      </c>
      <c r="B77" s="129" t="s">
        <v>76</v>
      </c>
      <c r="C77" s="130" t="s">
        <v>367</v>
      </c>
      <c r="D77" s="129" t="s">
        <v>368</v>
      </c>
      <c r="E77" s="40" t="s">
        <v>369</v>
      </c>
      <c r="F77" s="109" t="s">
        <v>330</v>
      </c>
      <c r="G77" s="131" t="s">
        <v>370</v>
      </c>
      <c r="I77" s="146"/>
      <c r="J77" s="147"/>
      <c r="K77" s="147"/>
      <c r="L77" s="147"/>
    </row>
    <row r="78" spans="1:12" ht="18">
      <c r="A78" s="255" t="s">
        <v>539</v>
      </c>
      <c r="B78" s="256" t="s">
        <v>540</v>
      </c>
      <c r="C78" s="258" t="s">
        <v>371</v>
      </c>
      <c r="D78" s="129" t="s">
        <v>372</v>
      </c>
      <c r="E78" s="130" t="s">
        <v>58</v>
      </c>
      <c r="F78" s="109" t="s">
        <v>95</v>
      </c>
      <c r="G78" s="131" t="s">
        <v>373</v>
      </c>
      <c r="I78" s="146"/>
      <c r="J78" s="147"/>
      <c r="K78" s="147"/>
      <c r="L78" s="147"/>
    </row>
    <row r="79" spans="1:12">
      <c r="A79" s="128" t="s">
        <v>42</v>
      </c>
      <c r="B79" s="129" t="s">
        <v>374</v>
      </c>
      <c r="C79" s="40" t="s">
        <v>90</v>
      </c>
      <c r="D79" s="129" t="s">
        <v>375</v>
      </c>
      <c r="E79" s="40" t="s">
        <v>376</v>
      </c>
      <c r="F79" s="109" t="s">
        <v>96</v>
      </c>
      <c r="G79" s="131" t="s">
        <v>290</v>
      </c>
      <c r="I79" s="146"/>
      <c r="J79" s="147"/>
      <c r="K79" s="147"/>
      <c r="L79" s="147"/>
    </row>
    <row r="80" spans="1:12" ht="13.5" customHeight="1">
      <c r="A80" s="132" t="s">
        <v>260</v>
      </c>
      <c r="B80" s="133" t="s">
        <v>87</v>
      </c>
      <c r="C80" s="134" t="s">
        <v>557</v>
      </c>
      <c r="D80" s="377"/>
      <c r="E80" s="378"/>
      <c r="F80" s="377"/>
      <c r="G80" s="378"/>
      <c r="I80" s="146"/>
      <c r="J80" s="147"/>
      <c r="K80" s="389"/>
      <c r="L80" s="390"/>
    </row>
    <row r="81" spans="1:7">
      <c r="A81" s="135"/>
      <c r="B81" s="135"/>
      <c r="C81" s="135"/>
      <c r="D81" s="135"/>
      <c r="E81" s="135"/>
      <c r="F81" s="135"/>
      <c r="G81" s="135"/>
    </row>
    <row r="82" spans="1:7" ht="13.5" customHeight="1">
      <c r="A82" s="120" t="s">
        <v>21</v>
      </c>
      <c r="B82" s="371" t="s">
        <v>377</v>
      </c>
      <c r="C82" s="385"/>
      <c r="D82" s="371" t="s">
        <v>378</v>
      </c>
      <c r="E82" s="391"/>
      <c r="F82" s="392"/>
      <c r="G82" s="393"/>
    </row>
    <row r="83" spans="1:7">
      <c r="A83" s="120" t="s">
        <v>20</v>
      </c>
      <c r="B83" s="373" t="s">
        <v>379</v>
      </c>
      <c r="C83" s="396"/>
      <c r="D83" s="373" t="s">
        <v>27</v>
      </c>
      <c r="E83" s="388"/>
      <c r="F83" s="373" t="s">
        <v>19</v>
      </c>
      <c r="G83" s="388"/>
    </row>
    <row r="84" spans="1:7" ht="18.75">
      <c r="A84" s="121" t="s">
        <v>5</v>
      </c>
      <c r="B84" s="373" t="s">
        <v>380</v>
      </c>
      <c r="C84" s="384"/>
      <c r="D84" s="373" t="s">
        <v>381</v>
      </c>
      <c r="E84" s="394"/>
      <c r="F84" s="373" t="s">
        <v>382</v>
      </c>
      <c r="G84" s="395"/>
    </row>
    <row r="85" spans="1:7">
      <c r="A85" s="122" t="s">
        <v>37</v>
      </c>
      <c r="B85" s="126" t="s">
        <v>93</v>
      </c>
      <c r="C85" s="136" t="s">
        <v>287</v>
      </c>
      <c r="D85" s="126" t="s">
        <v>383</v>
      </c>
      <c r="E85" s="127" t="s">
        <v>384</v>
      </c>
      <c r="F85" s="126" t="s">
        <v>92</v>
      </c>
      <c r="G85" s="127" t="s">
        <v>385</v>
      </c>
    </row>
    <row r="86" spans="1:7">
      <c r="A86" s="128" t="s">
        <v>38</v>
      </c>
      <c r="B86" s="109" t="s">
        <v>383</v>
      </c>
      <c r="C86" s="110" t="s">
        <v>386</v>
      </c>
      <c r="D86" s="109"/>
      <c r="E86" s="131"/>
      <c r="F86" s="109" t="s">
        <v>93</v>
      </c>
      <c r="G86" s="131" t="s">
        <v>255</v>
      </c>
    </row>
    <row r="87" spans="1:7">
      <c r="A87" s="128" t="s">
        <v>39</v>
      </c>
      <c r="B87" s="109" t="s">
        <v>330</v>
      </c>
      <c r="C87" s="110" t="s">
        <v>387</v>
      </c>
      <c r="D87" s="109" t="s">
        <v>388</v>
      </c>
      <c r="E87" s="131" t="s">
        <v>252</v>
      </c>
      <c r="F87" s="109" t="s">
        <v>94</v>
      </c>
      <c r="G87" s="131" t="s">
        <v>323</v>
      </c>
    </row>
    <row r="88" spans="1:7">
      <c r="A88" s="128" t="s">
        <v>40</v>
      </c>
      <c r="B88" s="109" t="s">
        <v>388</v>
      </c>
      <c r="C88" s="110" t="s">
        <v>389</v>
      </c>
      <c r="D88" s="109"/>
      <c r="E88" s="131"/>
      <c r="F88" s="109" t="s">
        <v>330</v>
      </c>
      <c r="G88" s="131" t="s">
        <v>253</v>
      </c>
    </row>
    <row r="89" spans="1:7">
      <c r="A89" s="128" t="s">
        <v>41</v>
      </c>
      <c r="B89" s="109" t="s">
        <v>96</v>
      </c>
      <c r="C89" s="110" t="s">
        <v>295</v>
      </c>
      <c r="D89" s="109" t="s">
        <v>390</v>
      </c>
      <c r="E89" s="131" t="s">
        <v>391</v>
      </c>
      <c r="F89" s="109" t="s">
        <v>95</v>
      </c>
      <c r="G89" s="131" t="s">
        <v>392</v>
      </c>
    </row>
    <row r="90" spans="1:7">
      <c r="A90" s="132" t="s">
        <v>42</v>
      </c>
      <c r="B90" s="137" t="s">
        <v>390</v>
      </c>
      <c r="C90" s="138" t="s">
        <v>460</v>
      </c>
      <c r="D90" s="137"/>
      <c r="E90" s="139"/>
      <c r="F90" s="137" t="s">
        <v>96</v>
      </c>
      <c r="G90" s="139" t="s">
        <v>245</v>
      </c>
    </row>
    <row r="91" spans="1:7">
      <c r="A91" s="38"/>
      <c r="B91" s="38"/>
      <c r="C91" s="38"/>
      <c r="D91" s="38"/>
      <c r="E91" s="38"/>
      <c r="F91" s="38"/>
      <c r="G91" s="38"/>
    </row>
    <row r="92" spans="1:7" ht="17.25">
      <c r="A92" s="399" t="s">
        <v>393</v>
      </c>
      <c r="B92" s="400"/>
      <c r="C92" s="400"/>
      <c r="D92" s="401"/>
      <c r="E92" s="401"/>
      <c r="F92" s="401"/>
      <c r="G92" s="401"/>
    </row>
    <row r="93" spans="1:7">
      <c r="A93" s="120" t="s">
        <v>21</v>
      </c>
      <c r="B93" s="371" t="s">
        <v>239</v>
      </c>
      <c r="C93" s="372"/>
      <c r="D93" s="371" t="s">
        <v>394</v>
      </c>
      <c r="E93" s="385"/>
      <c r="F93" s="148"/>
      <c r="G93" s="148"/>
    </row>
    <row r="94" spans="1:7">
      <c r="A94" s="120" t="s">
        <v>20</v>
      </c>
      <c r="B94" s="373" t="s">
        <v>59</v>
      </c>
      <c r="C94" s="388"/>
      <c r="D94" s="373" t="s">
        <v>26</v>
      </c>
      <c r="E94" s="388"/>
      <c r="F94" s="397"/>
      <c r="G94" s="402"/>
    </row>
    <row r="95" spans="1:7" ht="18.75">
      <c r="A95" s="121" t="s">
        <v>5</v>
      </c>
      <c r="B95" s="373" t="s">
        <v>536</v>
      </c>
      <c r="C95" s="384"/>
      <c r="D95" s="373" t="s">
        <v>482</v>
      </c>
      <c r="E95" s="384"/>
      <c r="F95" s="397"/>
      <c r="G95" s="398"/>
    </row>
    <row r="96" spans="1:7">
      <c r="A96" s="122" t="s">
        <v>37</v>
      </c>
      <c r="B96" s="123" t="s">
        <v>395</v>
      </c>
      <c r="C96" s="124" t="s">
        <v>396</v>
      </c>
      <c r="D96" s="123" t="s">
        <v>43</v>
      </c>
      <c r="E96" s="124" t="s">
        <v>397</v>
      </c>
      <c r="F96" s="110"/>
      <c r="G96" s="110"/>
    </row>
    <row r="97" spans="1:7">
      <c r="A97" s="128" t="s">
        <v>38</v>
      </c>
      <c r="B97" s="129" t="s">
        <v>398</v>
      </c>
      <c r="C97" s="130" t="s">
        <v>399</v>
      </c>
      <c r="D97" s="129" t="s">
        <v>400</v>
      </c>
      <c r="E97" s="130" t="s">
        <v>401</v>
      </c>
      <c r="F97" s="110"/>
      <c r="G97" s="110"/>
    </row>
    <row r="98" spans="1:7">
      <c r="A98" s="128" t="s">
        <v>39</v>
      </c>
      <c r="B98" s="129" t="s">
        <v>96</v>
      </c>
      <c r="C98" s="130" t="s">
        <v>402</v>
      </c>
      <c r="D98" s="129" t="s">
        <v>45</v>
      </c>
      <c r="E98" s="130" t="s">
        <v>403</v>
      </c>
      <c r="F98" s="110"/>
      <c r="G98" s="110"/>
    </row>
    <row r="99" spans="1:7">
      <c r="A99" s="128" t="s">
        <v>40</v>
      </c>
      <c r="B99" s="129" t="s">
        <v>81</v>
      </c>
      <c r="C99" s="130" t="s">
        <v>532</v>
      </c>
      <c r="D99" s="129" t="s">
        <v>404</v>
      </c>
      <c r="E99" s="130" t="s">
        <v>405</v>
      </c>
      <c r="F99" s="110"/>
      <c r="G99" s="110"/>
    </row>
    <row r="100" spans="1:7">
      <c r="A100" s="128" t="s">
        <v>41</v>
      </c>
      <c r="B100" s="129" t="s">
        <v>529</v>
      </c>
      <c r="C100" s="130" t="s">
        <v>533</v>
      </c>
      <c r="D100" s="129" t="s">
        <v>47</v>
      </c>
      <c r="E100" s="130" t="s">
        <v>406</v>
      </c>
      <c r="F100" s="110"/>
      <c r="G100" s="110"/>
    </row>
    <row r="101" spans="1:7">
      <c r="A101" s="128" t="s">
        <v>42</v>
      </c>
      <c r="B101" s="129" t="s">
        <v>530</v>
      </c>
      <c r="C101" s="130" t="s">
        <v>534</v>
      </c>
      <c r="D101" s="129" t="s">
        <v>407</v>
      </c>
      <c r="E101" s="130" t="s">
        <v>408</v>
      </c>
      <c r="F101" s="229"/>
      <c r="G101" s="229"/>
    </row>
    <row r="102" spans="1:7">
      <c r="A102" s="132" t="s">
        <v>528</v>
      </c>
      <c r="B102" s="133" t="s">
        <v>531</v>
      </c>
      <c r="C102" s="141" t="s">
        <v>535</v>
      </c>
      <c r="D102" s="133"/>
      <c r="E102" s="141"/>
      <c r="F102" s="110"/>
      <c r="G102" s="110"/>
    </row>
  </sheetData>
  <mergeCells count="93">
    <mergeCell ref="B95:C95"/>
    <mergeCell ref="D95:E95"/>
    <mergeCell ref="F95:G95"/>
    <mergeCell ref="A92:G92"/>
    <mergeCell ref="B93:C93"/>
    <mergeCell ref="D93:E93"/>
    <mergeCell ref="B94:C94"/>
    <mergeCell ref="D94:E94"/>
    <mergeCell ref="F94:G94"/>
    <mergeCell ref="K80:L80"/>
    <mergeCell ref="B82:C82"/>
    <mergeCell ref="D82:G82"/>
    <mergeCell ref="B84:C84"/>
    <mergeCell ref="D84:E84"/>
    <mergeCell ref="F84:G84"/>
    <mergeCell ref="B83:C83"/>
    <mergeCell ref="D83:E83"/>
    <mergeCell ref="F83:G83"/>
    <mergeCell ref="D80:E80"/>
    <mergeCell ref="F80:G80"/>
    <mergeCell ref="B72:C72"/>
    <mergeCell ref="D72:E72"/>
    <mergeCell ref="F72:G72"/>
    <mergeCell ref="B73:C73"/>
    <mergeCell ref="D73:E73"/>
    <mergeCell ref="F73:G73"/>
    <mergeCell ref="B61:C61"/>
    <mergeCell ref="D61:E61"/>
    <mergeCell ref="F61:G61"/>
    <mergeCell ref="A69:G69"/>
    <mergeCell ref="B71:C71"/>
    <mergeCell ref="D71:E71"/>
    <mergeCell ref="F71:G71"/>
    <mergeCell ref="A70:G70"/>
    <mergeCell ref="B60:C60"/>
    <mergeCell ref="D60:E60"/>
    <mergeCell ref="F60:G60"/>
    <mergeCell ref="B49:C49"/>
    <mergeCell ref="D49:E49"/>
    <mergeCell ref="F49:G49"/>
    <mergeCell ref="B50:C50"/>
    <mergeCell ref="D50:E50"/>
    <mergeCell ref="F50:G50"/>
    <mergeCell ref="D57:E57"/>
    <mergeCell ref="F57:G57"/>
    <mergeCell ref="B59:C59"/>
    <mergeCell ref="D59:E59"/>
    <mergeCell ref="F59:G59"/>
    <mergeCell ref="B39:C39"/>
    <mergeCell ref="D39:E39"/>
    <mergeCell ref="F39:G39"/>
    <mergeCell ref="A47:G47"/>
    <mergeCell ref="B48:C48"/>
    <mergeCell ref="D48:E48"/>
    <mergeCell ref="F48:G48"/>
    <mergeCell ref="B37:C37"/>
    <mergeCell ref="D37:E37"/>
    <mergeCell ref="F37:G37"/>
    <mergeCell ref="B38:C38"/>
    <mergeCell ref="D38:E38"/>
    <mergeCell ref="F38:G38"/>
    <mergeCell ref="B28:C28"/>
    <mergeCell ref="D28:E28"/>
    <mergeCell ref="F28:G28"/>
    <mergeCell ref="B29:C29"/>
    <mergeCell ref="D29:E29"/>
    <mergeCell ref="F29:G29"/>
    <mergeCell ref="B18:C18"/>
    <mergeCell ref="D18:E18"/>
    <mergeCell ref="F18:G18"/>
    <mergeCell ref="A26:G26"/>
    <mergeCell ref="B27:E27"/>
    <mergeCell ref="F27:G27"/>
    <mergeCell ref="B17:C17"/>
    <mergeCell ref="D17:E17"/>
    <mergeCell ref="F17:G17"/>
    <mergeCell ref="B6:C6"/>
    <mergeCell ref="D6:E6"/>
    <mergeCell ref="F6:G6"/>
    <mergeCell ref="B7:C7"/>
    <mergeCell ref="D7:E7"/>
    <mergeCell ref="F7:G7"/>
    <mergeCell ref="D14:E14"/>
    <mergeCell ref="F14:G14"/>
    <mergeCell ref="B16:C16"/>
    <mergeCell ref="D16:E16"/>
    <mergeCell ref="F16:G16"/>
    <mergeCell ref="A1:G1"/>
    <mergeCell ref="A2:G2"/>
    <mergeCell ref="A4:G4"/>
    <mergeCell ref="B5:C5"/>
    <mergeCell ref="D5:E5"/>
    <mergeCell ref="F5:G5"/>
  </mergeCells>
  <phoneticPr fontId="40"/>
  <printOptions horizontalCentered="1"/>
  <pageMargins left="0" right="0" top="0.59055118110236227" bottom="0.19685039370078741" header="0" footer="0"/>
  <pageSetup paperSize="9" scale="98" orientation="portrait" r:id="rId1"/>
  <rowBreaks count="1" manualBreakCount="1"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8.75"/>
  <sheetData/>
  <phoneticPr fontId="2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H155"/>
  <sheetViews>
    <sheetView view="pageBreakPreview" topLeftCell="A125" zoomScale="75" zoomScaleNormal="75" zoomScaleSheetLayoutView="75" workbookViewId="0">
      <selection activeCell="CI125" sqref="CI125"/>
    </sheetView>
  </sheetViews>
  <sheetFormatPr defaultRowHeight="14.25"/>
  <cols>
    <col min="1" max="94" width="3.125" style="42" customWidth="1"/>
    <col min="95" max="16384" width="9" style="42"/>
  </cols>
  <sheetData>
    <row r="1" spans="1:86" ht="14.25" customHeight="1">
      <c r="A1" s="542" t="s">
        <v>225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 t="s">
        <v>431</v>
      </c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  <c r="BR1" s="542"/>
      <c r="BS1" s="542"/>
      <c r="BT1" s="542"/>
      <c r="BU1" s="542"/>
      <c r="BV1" s="542"/>
      <c r="BW1" s="542"/>
      <c r="BX1" s="542"/>
      <c r="BY1" s="542"/>
      <c r="BZ1" s="542"/>
      <c r="CA1" s="542"/>
      <c r="CB1" s="542"/>
      <c r="CC1" s="542"/>
      <c r="CD1" s="542"/>
      <c r="CE1" s="542"/>
      <c r="CF1" s="542"/>
      <c r="CG1" s="542"/>
      <c r="CH1" s="542"/>
    </row>
    <row r="2" spans="1:86" ht="14.25" customHeigh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  <c r="AY2" s="542"/>
      <c r="AZ2" s="542"/>
      <c r="BA2" s="542"/>
      <c r="BB2" s="542"/>
      <c r="BC2" s="542"/>
      <c r="BD2" s="542"/>
      <c r="BE2" s="542"/>
      <c r="BF2" s="542"/>
      <c r="BG2" s="542"/>
      <c r="BH2" s="542"/>
      <c r="BI2" s="542"/>
      <c r="BJ2" s="542"/>
      <c r="BK2" s="542"/>
      <c r="BL2" s="542"/>
      <c r="BM2" s="542"/>
      <c r="BN2" s="542"/>
      <c r="BO2" s="542"/>
      <c r="BP2" s="542"/>
      <c r="BQ2" s="542"/>
      <c r="BR2" s="542"/>
      <c r="BS2" s="542"/>
      <c r="BT2" s="542"/>
      <c r="BU2" s="542"/>
      <c r="BV2" s="542"/>
      <c r="BW2" s="542"/>
      <c r="BX2" s="542"/>
      <c r="BY2" s="542"/>
      <c r="BZ2" s="542"/>
      <c r="CA2" s="542"/>
      <c r="CB2" s="542"/>
      <c r="CC2" s="542"/>
      <c r="CD2" s="542"/>
      <c r="CE2" s="542"/>
      <c r="CF2" s="542"/>
      <c r="CG2" s="542"/>
      <c r="CH2" s="542"/>
    </row>
    <row r="3" spans="1:86" ht="27.75" customHeight="1">
      <c r="C3" s="543" t="s">
        <v>103</v>
      </c>
      <c r="D3" s="543"/>
      <c r="E3" s="543"/>
      <c r="F3" s="543"/>
      <c r="G3" s="546" t="str">
        <f>U12対戦スケジュール!B6</f>
        <v>白沢Ａ</v>
      </c>
      <c r="H3" s="543"/>
      <c r="I3" s="543"/>
      <c r="J3" s="543"/>
      <c r="K3" s="543"/>
      <c r="L3" s="543"/>
      <c r="M3" s="543"/>
      <c r="N3" s="543"/>
      <c r="O3" s="543"/>
      <c r="P3" s="543" t="s">
        <v>104</v>
      </c>
      <c r="Q3" s="543"/>
      <c r="R3" s="543"/>
      <c r="S3" s="543"/>
      <c r="T3" s="546" t="str">
        <f>U12対戦スケジュール!B7</f>
        <v>岡西ＦＣ</v>
      </c>
      <c r="U3" s="543"/>
      <c r="V3" s="543"/>
      <c r="W3" s="543"/>
      <c r="X3" s="543"/>
      <c r="Y3" s="543"/>
      <c r="Z3" s="543"/>
      <c r="AA3" s="543"/>
      <c r="AB3" s="543"/>
      <c r="AC3" s="543" t="s">
        <v>105</v>
      </c>
      <c r="AD3" s="543"/>
      <c r="AE3" s="543"/>
      <c r="AF3" s="543"/>
      <c r="AG3" s="547">
        <v>43345</v>
      </c>
      <c r="AH3" s="547"/>
      <c r="AI3" s="547"/>
      <c r="AJ3" s="547"/>
      <c r="AK3" s="547"/>
      <c r="AL3" s="547"/>
      <c r="AM3" s="547"/>
      <c r="AN3" s="547"/>
      <c r="AO3" s="547"/>
      <c r="AT3" s="543" t="s">
        <v>103</v>
      </c>
      <c r="AU3" s="543"/>
      <c r="AV3" s="543"/>
      <c r="AW3" s="543"/>
      <c r="AX3" s="546" t="str">
        <f>U12対戦スケジュール!D6</f>
        <v>白沢Ｂ</v>
      </c>
      <c r="AY3" s="543"/>
      <c r="AZ3" s="543"/>
      <c r="BA3" s="543"/>
      <c r="BB3" s="543"/>
      <c r="BC3" s="543"/>
      <c r="BD3" s="543"/>
      <c r="BE3" s="543"/>
      <c r="BF3" s="543"/>
      <c r="BG3" s="543" t="s">
        <v>104</v>
      </c>
      <c r="BH3" s="543"/>
      <c r="BI3" s="543"/>
      <c r="BJ3" s="543"/>
      <c r="BK3" s="546" t="str">
        <f>U12対戦スケジュール!D7</f>
        <v>カテット白沢ＳＳ</v>
      </c>
      <c r="BL3" s="543"/>
      <c r="BM3" s="543"/>
      <c r="BN3" s="543"/>
      <c r="BO3" s="543"/>
      <c r="BP3" s="543"/>
      <c r="BQ3" s="543"/>
      <c r="BR3" s="543"/>
      <c r="BS3" s="543"/>
      <c r="BT3" s="543" t="s">
        <v>105</v>
      </c>
      <c r="BU3" s="543"/>
      <c r="BV3" s="543"/>
      <c r="BW3" s="543"/>
      <c r="BX3" s="547">
        <v>43345</v>
      </c>
      <c r="BY3" s="547"/>
      <c r="BZ3" s="547"/>
      <c r="CA3" s="547"/>
      <c r="CB3" s="547"/>
      <c r="CC3" s="547"/>
      <c r="CD3" s="547"/>
      <c r="CE3" s="547"/>
      <c r="CF3" s="547"/>
    </row>
    <row r="4" spans="1:86" ht="15" customHeight="1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  <c r="X4" s="44"/>
      <c r="Y4" s="44"/>
      <c r="Z4" s="44"/>
      <c r="AA4" s="44"/>
      <c r="AB4" s="44"/>
      <c r="AC4" s="44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44"/>
      <c r="BO4" s="44"/>
      <c r="BP4" s="44"/>
      <c r="BQ4" s="44"/>
      <c r="BR4" s="44"/>
      <c r="BS4" s="44"/>
      <c r="BT4" s="44"/>
    </row>
    <row r="5" spans="1:86" ht="18" customHeight="1">
      <c r="C5" s="407">
        <v>1</v>
      </c>
      <c r="D5" s="407"/>
      <c r="E5" s="408" t="str">
        <f>U12組合せ!$D10</f>
        <v>石井ＦＣ</v>
      </c>
      <c r="F5" s="408"/>
      <c r="G5" s="408"/>
      <c r="H5" s="408"/>
      <c r="I5" s="408"/>
      <c r="J5" s="408"/>
      <c r="K5" s="408"/>
      <c r="L5" s="408"/>
      <c r="M5" s="408"/>
      <c r="N5" s="408"/>
      <c r="O5" s="45"/>
      <c r="P5" s="45"/>
      <c r="Q5" s="407">
        <v>6</v>
      </c>
      <c r="R5" s="407"/>
      <c r="S5" s="408" t="str">
        <f>U12組合せ!$D15</f>
        <v>ＦＣグラシアス</v>
      </c>
      <c r="T5" s="408"/>
      <c r="U5" s="408"/>
      <c r="V5" s="408"/>
      <c r="W5" s="408"/>
      <c r="X5" s="408"/>
      <c r="Y5" s="408"/>
      <c r="Z5" s="408"/>
      <c r="AA5" s="408"/>
      <c r="AB5" s="408"/>
      <c r="AC5" s="46"/>
      <c r="AD5" s="47"/>
      <c r="AE5" s="409"/>
      <c r="AF5" s="409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T5" s="409" t="s">
        <v>434</v>
      </c>
      <c r="AU5" s="409"/>
      <c r="AV5" s="408" t="str">
        <f>U12組合せ!$D10</f>
        <v>石井ＦＣ</v>
      </c>
      <c r="AW5" s="408"/>
      <c r="AX5" s="408"/>
      <c r="AY5" s="408"/>
      <c r="AZ5" s="408"/>
      <c r="BA5" s="408"/>
      <c r="BB5" s="408"/>
      <c r="BC5" s="408"/>
      <c r="BD5" s="408"/>
      <c r="BE5" s="408"/>
      <c r="BF5" s="45"/>
      <c r="BG5" s="45"/>
      <c r="BH5" s="407" t="s">
        <v>439</v>
      </c>
      <c r="BI5" s="407"/>
      <c r="BJ5" s="408" t="str">
        <f>U12組合せ!$D15</f>
        <v>ＦＣグラシアス</v>
      </c>
      <c r="BK5" s="408"/>
      <c r="BL5" s="408"/>
      <c r="BM5" s="408"/>
      <c r="BN5" s="408"/>
      <c r="BO5" s="408"/>
      <c r="BP5" s="408"/>
      <c r="BQ5" s="408"/>
      <c r="BR5" s="408"/>
      <c r="BS5" s="408"/>
      <c r="BT5" s="46"/>
      <c r="BU5" s="45"/>
      <c r="BV5" s="403" t="s">
        <v>236</v>
      </c>
      <c r="BW5" s="403"/>
      <c r="BX5" s="408" t="str">
        <f>U12組合せ!F16</f>
        <v>ＦＣ Ｒｉｓｏ</v>
      </c>
      <c r="BY5" s="408"/>
      <c r="BZ5" s="408"/>
      <c r="CA5" s="408"/>
      <c r="CB5" s="408"/>
      <c r="CC5" s="408"/>
      <c r="CD5" s="408"/>
      <c r="CE5" s="408"/>
      <c r="CF5" s="408"/>
      <c r="CG5" s="408"/>
    </row>
    <row r="6" spans="1:86" ht="18" customHeight="1">
      <c r="C6" s="407">
        <v>2</v>
      </c>
      <c r="D6" s="407"/>
      <c r="E6" s="408" t="str">
        <f>U12組合せ!$D11</f>
        <v>細谷ＳＣ</v>
      </c>
      <c r="F6" s="408"/>
      <c r="G6" s="408"/>
      <c r="H6" s="408"/>
      <c r="I6" s="408"/>
      <c r="J6" s="408"/>
      <c r="K6" s="408"/>
      <c r="L6" s="408"/>
      <c r="M6" s="408"/>
      <c r="N6" s="408"/>
      <c r="O6" s="45"/>
      <c r="P6" s="45"/>
      <c r="Q6" s="407">
        <v>7</v>
      </c>
      <c r="R6" s="407"/>
      <c r="S6" s="408" t="str">
        <f>U12組合せ!$D16</f>
        <v>岡本ＦＣ</v>
      </c>
      <c r="T6" s="408"/>
      <c r="U6" s="408"/>
      <c r="V6" s="408"/>
      <c r="W6" s="408"/>
      <c r="X6" s="408"/>
      <c r="Y6" s="408"/>
      <c r="Z6" s="408"/>
      <c r="AA6" s="408"/>
      <c r="AB6" s="408"/>
      <c r="AC6" s="46"/>
      <c r="AD6" s="47"/>
      <c r="AE6" s="409"/>
      <c r="AF6" s="409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T6" s="409" t="s">
        <v>435</v>
      </c>
      <c r="AU6" s="409"/>
      <c r="AV6" s="408" t="str">
        <f>U12組合せ!$D11</f>
        <v>細谷ＳＣ</v>
      </c>
      <c r="AW6" s="408"/>
      <c r="AX6" s="408"/>
      <c r="AY6" s="408"/>
      <c r="AZ6" s="408"/>
      <c r="BA6" s="408"/>
      <c r="BB6" s="408"/>
      <c r="BC6" s="408"/>
      <c r="BD6" s="408"/>
      <c r="BE6" s="408"/>
      <c r="BF6" s="45"/>
      <c r="BG6" s="45"/>
      <c r="BH6" s="407" t="s">
        <v>440</v>
      </c>
      <c r="BI6" s="407"/>
      <c r="BJ6" s="408" t="str">
        <f>U12組合せ!$D16</f>
        <v>岡本ＦＣ</v>
      </c>
      <c r="BK6" s="408"/>
      <c r="BL6" s="408"/>
      <c r="BM6" s="408"/>
      <c r="BN6" s="408"/>
      <c r="BO6" s="408"/>
      <c r="BP6" s="408"/>
      <c r="BQ6" s="408"/>
      <c r="BR6" s="408"/>
      <c r="BS6" s="408"/>
      <c r="BT6" s="46"/>
      <c r="BU6" s="47"/>
      <c r="BV6" s="403" t="s">
        <v>413</v>
      </c>
      <c r="BW6" s="403"/>
      <c r="BX6" s="404" t="str">
        <f>U12組合せ!F17</f>
        <v>富士見ＳＳＳ</v>
      </c>
      <c r="BY6" s="405"/>
      <c r="BZ6" s="405"/>
      <c r="CA6" s="405"/>
      <c r="CB6" s="405"/>
      <c r="CC6" s="405"/>
      <c r="CD6" s="405"/>
      <c r="CE6" s="405"/>
      <c r="CF6" s="405"/>
      <c r="CG6" s="406"/>
    </row>
    <row r="7" spans="1:86" ht="18" customHeight="1">
      <c r="C7" s="407">
        <v>3</v>
      </c>
      <c r="D7" s="407"/>
      <c r="E7" s="408" t="str">
        <f>U12組合せ!$D12</f>
        <v>ＦＣみらい Ｖ</v>
      </c>
      <c r="F7" s="408"/>
      <c r="G7" s="408"/>
      <c r="H7" s="408"/>
      <c r="I7" s="408"/>
      <c r="J7" s="408"/>
      <c r="K7" s="408"/>
      <c r="L7" s="408"/>
      <c r="M7" s="408"/>
      <c r="N7" s="408"/>
      <c r="O7" s="45"/>
      <c r="P7" s="45"/>
      <c r="Q7" s="407">
        <v>8</v>
      </c>
      <c r="R7" s="407"/>
      <c r="S7" s="408" t="str">
        <f>U12組合せ!$D17</f>
        <v>シャルムグランツＳＣ</v>
      </c>
      <c r="T7" s="408"/>
      <c r="U7" s="408"/>
      <c r="V7" s="408"/>
      <c r="W7" s="408"/>
      <c r="X7" s="408"/>
      <c r="Y7" s="408"/>
      <c r="Z7" s="408"/>
      <c r="AA7" s="408"/>
      <c r="AB7" s="408"/>
      <c r="AC7" s="46"/>
      <c r="AD7" s="47"/>
      <c r="AE7" s="409"/>
      <c r="AF7" s="409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T7" s="407" t="s">
        <v>436</v>
      </c>
      <c r="AU7" s="407"/>
      <c r="AV7" s="408" t="str">
        <f>U12組合せ!$D12</f>
        <v>ＦＣみらい Ｖ</v>
      </c>
      <c r="AW7" s="408"/>
      <c r="AX7" s="408"/>
      <c r="AY7" s="408"/>
      <c r="AZ7" s="408"/>
      <c r="BA7" s="408"/>
      <c r="BB7" s="408"/>
      <c r="BC7" s="408"/>
      <c r="BD7" s="408"/>
      <c r="BE7" s="408"/>
      <c r="BF7" s="45"/>
      <c r="BG7" s="45"/>
      <c r="BH7" s="409" t="s">
        <v>441</v>
      </c>
      <c r="BI7" s="409"/>
      <c r="BJ7" s="408" t="str">
        <f>U12組合せ!$D17</f>
        <v>シャルムグランツＳＣ</v>
      </c>
      <c r="BK7" s="408"/>
      <c r="BL7" s="408"/>
      <c r="BM7" s="408"/>
      <c r="BN7" s="408"/>
      <c r="BO7" s="408"/>
      <c r="BP7" s="408"/>
      <c r="BQ7" s="408"/>
      <c r="BR7" s="408"/>
      <c r="BS7" s="408"/>
      <c r="BT7" s="46"/>
      <c r="BU7" s="47"/>
      <c r="BV7" s="403" t="s">
        <v>433</v>
      </c>
      <c r="BW7" s="403"/>
      <c r="BX7" s="408" t="str">
        <f>U12組合せ!F18</f>
        <v>豊郷ＪＦＣ宇都宮</v>
      </c>
      <c r="BY7" s="408"/>
      <c r="BZ7" s="408"/>
      <c r="CA7" s="408"/>
      <c r="CB7" s="408"/>
      <c r="CC7" s="408"/>
      <c r="CD7" s="408"/>
      <c r="CE7" s="408"/>
      <c r="CF7" s="408"/>
      <c r="CG7" s="408"/>
    </row>
    <row r="8" spans="1:86" ht="18" customHeight="1">
      <c r="B8" s="43"/>
      <c r="C8" s="407">
        <v>4</v>
      </c>
      <c r="D8" s="407"/>
      <c r="E8" s="408" t="str">
        <f>U12組合せ!$D13</f>
        <v>岡西ＦＣ</v>
      </c>
      <c r="F8" s="408"/>
      <c r="G8" s="408"/>
      <c r="H8" s="408"/>
      <c r="I8" s="408"/>
      <c r="J8" s="408"/>
      <c r="K8" s="408"/>
      <c r="L8" s="408"/>
      <c r="M8" s="408"/>
      <c r="N8" s="408"/>
      <c r="O8" s="45"/>
      <c r="P8" s="45"/>
      <c r="Q8" s="407">
        <v>9</v>
      </c>
      <c r="R8" s="407"/>
      <c r="S8" s="408" t="str">
        <f>U12組合せ!$D18</f>
        <v>カテット白沢ＳＳ</v>
      </c>
      <c r="T8" s="408"/>
      <c r="U8" s="408"/>
      <c r="V8" s="408"/>
      <c r="W8" s="408"/>
      <c r="X8" s="408"/>
      <c r="Y8" s="408"/>
      <c r="Z8" s="408"/>
      <c r="AA8" s="408"/>
      <c r="AB8" s="408"/>
      <c r="AC8" s="46"/>
      <c r="AD8" s="45"/>
      <c r="AE8" s="409"/>
      <c r="AF8" s="409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3"/>
      <c r="AT8" s="407" t="s">
        <v>437</v>
      </c>
      <c r="AU8" s="407"/>
      <c r="AV8" s="408" t="str">
        <f>U12組合せ!$D13</f>
        <v>岡西ＦＣ</v>
      </c>
      <c r="AW8" s="408"/>
      <c r="AX8" s="408"/>
      <c r="AY8" s="408"/>
      <c r="AZ8" s="408"/>
      <c r="BA8" s="408"/>
      <c r="BB8" s="408"/>
      <c r="BC8" s="408"/>
      <c r="BD8" s="408"/>
      <c r="BE8" s="408"/>
      <c r="BF8" s="45"/>
      <c r="BG8" s="45"/>
      <c r="BH8" s="407" t="s">
        <v>442</v>
      </c>
      <c r="BI8" s="407"/>
      <c r="BJ8" s="408" t="str">
        <f>U12組合せ!$D18</f>
        <v>カテット白沢ＳＳ</v>
      </c>
      <c r="BK8" s="408"/>
      <c r="BL8" s="408"/>
      <c r="BM8" s="408"/>
      <c r="BN8" s="408"/>
      <c r="BO8" s="408"/>
      <c r="BP8" s="408"/>
      <c r="BQ8" s="408"/>
      <c r="BR8" s="408"/>
      <c r="BS8" s="408"/>
      <c r="BT8" s="46"/>
      <c r="BU8" s="45"/>
      <c r="BV8" s="409"/>
      <c r="BW8" s="409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113"/>
    </row>
    <row r="9" spans="1:86" ht="18" customHeight="1">
      <c r="C9" s="407">
        <v>5</v>
      </c>
      <c r="D9" s="407"/>
      <c r="E9" s="408" t="str">
        <f>U12組合せ!$D14</f>
        <v>ＦＣグランディール宇都宮</v>
      </c>
      <c r="F9" s="408"/>
      <c r="G9" s="408"/>
      <c r="H9" s="408"/>
      <c r="I9" s="408"/>
      <c r="J9" s="408"/>
      <c r="K9" s="408"/>
      <c r="L9" s="408"/>
      <c r="M9" s="408"/>
      <c r="N9" s="408"/>
      <c r="O9" s="45"/>
      <c r="P9" s="45"/>
      <c r="Q9" s="407">
        <v>10</v>
      </c>
      <c r="R9" s="407"/>
      <c r="S9" s="408" t="str">
        <f>U12組合せ!$D19</f>
        <v>ＦＣアリーバ</v>
      </c>
      <c r="T9" s="408"/>
      <c r="U9" s="408"/>
      <c r="V9" s="408"/>
      <c r="W9" s="408"/>
      <c r="X9" s="408"/>
      <c r="Y9" s="408"/>
      <c r="Z9" s="408"/>
      <c r="AA9" s="408"/>
      <c r="AB9" s="408"/>
      <c r="AC9" s="46"/>
      <c r="AD9" s="47"/>
      <c r="AE9" s="409"/>
      <c r="AF9" s="409"/>
      <c r="AG9" s="404"/>
      <c r="AH9" s="405"/>
      <c r="AI9" s="405"/>
      <c r="AJ9" s="405"/>
      <c r="AK9" s="405"/>
      <c r="AL9" s="405"/>
      <c r="AM9" s="405"/>
      <c r="AN9" s="405"/>
      <c r="AO9" s="405"/>
      <c r="AP9" s="406"/>
      <c r="AT9" s="409" t="s">
        <v>438</v>
      </c>
      <c r="AU9" s="409"/>
      <c r="AV9" s="408" t="str">
        <f>U12組合せ!$D14</f>
        <v>ＦＣグランディール宇都宮</v>
      </c>
      <c r="AW9" s="408"/>
      <c r="AX9" s="408"/>
      <c r="AY9" s="408"/>
      <c r="AZ9" s="408"/>
      <c r="BA9" s="408"/>
      <c r="BB9" s="408"/>
      <c r="BC9" s="408"/>
      <c r="BD9" s="408"/>
      <c r="BE9" s="408"/>
      <c r="BF9" s="45"/>
      <c r="BG9" s="45"/>
      <c r="BH9" s="407" t="s">
        <v>443</v>
      </c>
      <c r="BI9" s="407"/>
      <c r="BJ9" s="408" t="str">
        <f>U12組合せ!$D19</f>
        <v>ＦＣアリーバ</v>
      </c>
      <c r="BK9" s="408"/>
      <c r="BL9" s="408"/>
      <c r="BM9" s="408"/>
      <c r="BN9" s="408"/>
      <c r="BO9" s="408"/>
      <c r="BP9" s="408"/>
      <c r="BQ9" s="408"/>
      <c r="BR9" s="408"/>
      <c r="BS9" s="408"/>
      <c r="BT9" s="46"/>
      <c r="BU9" s="47"/>
      <c r="BV9" s="409"/>
      <c r="BW9" s="409"/>
      <c r="BX9" s="404"/>
      <c r="BY9" s="405"/>
      <c r="BZ9" s="405"/>
      <c r="CA9" s="405"/>
      <c r="CB9" s="405"/>
      <c r="CC9" s="405"/>
      <c r="CD9" s="405"/>
      <c r="CE9" s="405"/>
      <c r="CF9" s="405"/>
      <c r="CG9" s="406"/>
    </row>
    <row r="10" spans="1:86" ht="15" customHeight="1">
      <c r="C10" s="48"/>
      <c r="D10" s="49"/>
      <c r="E10" s="49"/>
      <c r="F10" s="49"/>
      <c r="G10" s="49"/>
      <c r="H10" s="49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9"/>
      <c r="U10" s="43"/>
      <c r="V10" s="49"/>
      <c r="W10" s="43"/>
      <c r="X10" s="49"/>
      <c r="Y10" s="43"/>
      <c r="Z10" s="49"/>
      <c r="AA10" s="43"/>
      <c r="AB10" s="49"/>
      <c r="AC10" s="49"/>
      <c r="AT10" s="48"/>
      <c r="AU10" s="49"/>
      <c r="AV10" s="49"/>
      <c r="AW10" s="49"/>
      <c r="AX10" s="49"/>
      <c r="AY10" s="49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49"/>
      <c r="BL10" s="113"/>
      <c r="BM10" s="49"/>
      <c r="BN10" s="113"/>
      <c r="BO10" s="49"/>
      <c r="BP10" s="113"/>
      <c r="BQ10" s="49"/>
      <c r="BR10" s="113"/>
      <c r="BS10" s="49"/>
      <c r="BT10" s="49"/>
    </row>
    <row r="11" spans="1:86" ht="21" customHeight="1" thickBot="1">
      <c r="B11" s="42" t="s">
        <v>106</v>
      </c>
      <c r="AS11" s="42" t="s">
        <v>106</v>
      </c>
    </row>
    <row r="12" spans="1:86" ht="20.25" customHeight="1" thickBot="1">
      <c r="B12" s="50"/>
      <c r="C12" s="531" t="s">
        <v>107</v>
      </c>
      <c r="D12" s="532"/>
      <c r="E12" s="533"/>
      <c r="F12" s="534" t="s">
        <v>226</v>
      </c>
      <c r="G12" s="535"/>
      <c r="H12" s="535"/>
      <c r="I12" s="536"/>
      <c r="J12" s="532" t="s">
        <v>108</v>
      </c>
      <c r="K12" s="537"/>
      <c r="L12" s="537"/>
      <c r="M12" s="537"/>
      <c r="N12" s="537"/>
      <c r="O12" s="537"/>
      <c r="P12" s="538"/>
      <c r="Q12" s="539" t="s">
        <v>109</v>
      </c>
      <c r="R12" s="539"/>
      <c r="S12" s="539"/>
      <c r="T12" s="539"/>
      <c r="U12" s="539"/>
      <c r="V12" s="539"/>
      <c r="W12" s="539"/>
      <c r="X12" s="540" t="s">
        <v>108</v>
      </c>
      <c r="Y12" s="537"/>
      <c r="Z12" s="537"/>
      <c r="AA12" s="537"/>
      <c r="AB12" s="537"/>
      <c r="AC12" s="537"/>
      <c r="AD12" s="541"/>
      <c r="AE12" s="534" t="s">
        <v>226</v>
      </c>
      <c r="AF12" s="535"/>
      <c r="AG12" s="535"/>
      <c r="AH12" s="536"/>
      <c r="AI12" s="531" t="s">
        <v>409</v>
      </c>
      <c r="AJ12" s="532"/>
      <c r="AK12" s="537"/>
      <c r="AL12" s="537"/>
      <c r="AM12" s="537"/>
      <c r="AN12" s="537"/>
      <c r="AO12" s="537"/>
      <c r="AP12" s="541"/>
      <c r="AS12" s="50"/>
      <c r="AT12" s="531" t="s">
        <v>107</v>
      </c>
      <c r="AU12" s="532"/>
      <c r="AV12" s="533"/>
      <c r="AW12" s="534" t="s">
        <v>226</v>
      </c>
      <c r="AX12" s="535"/>
      <c r="AY12" s="535"/>
      <c r="AZ12" s="536"/>
      <c r="BA12" s="532" t="s">
        <v>108</v>
      </c>
      <c r="BB12" s="537"/>
      <c r="BC12" s="537"/>
      <c r="BD12" s="537"/>
      <c r="BE12" s="537"/>
      <c r="BF12" s="537"/>
      <c r="BG12" s="538"/>
      <c r="BH12" s="539" t="s">
        <v>109</v>
      </c>
      <c r="BI12" s="539"/>
      <c r="BJ12" s="539"/>
      <c r="BK12" s="539"/>
      <c r="BL12" s="539"/>
      <c r="BM12" s="539"/>
      <c r="BN12" s="539"/>
      <c r="BO12" s="540" t="s">
        <v>108</v>
      </c>
      <c r="BP12" s="537"/>
      <c r="BQ12" s="537"/>
      <c r="BR12" s="537"/>
      <c r="BS12" s="537"/>
      <c r="BT12" s="537"/>
      <c r="BU12" s="541"/>
      <c r="BV12" s="534" t="s">
        <v>226</v>
      </c>
      <c r="BW12" s="535"/>
      <c r="BX12" s="535"/>
      <c r="BY12" s="536"/>
      <c r="BZ12" s="531" t="s">
        <v>409</v>
      </c>
      <c r="CA12" s="532"/>
      <c r="CB12" s="537"/>
      <c r="CC12" s="537"/>
      <c r="CD12" s="537"/>
      <c r="CE12" s="537"/>
      <c r="CF12" s="537"/>
      <c r="CG12" s="541"/>
    </row>
    <row r="13" spans="1:86" ht="20.100000000000001" customHeight="1">
      <c r="B13" s="467">
        <v>1</v>
      </c>
      <c r="C13" s="469">
        <v>0.375</v>
      </c>
      <c r="D13" s="470"/>
      <c r="E13" s="471"/>
      <c r="F13" s="521"/>
      <c r="G13" s="522"/>
      <c r="H13" s="522"/>
      <c r="I13" s="523"/>
      <c r="J13" s="524" t="str">
        <f>E5</f>
        <v>石井ＦＣ</v>
      </c>
      <c r="K13" s="525"/>
      <c r="L13" s="525"/>
      <c r="M13" s="525"/>
      <c r="N13" s="525"/>
      <c r="O13" s="525"/>
      <c r="P13" s="526"/>
      <c r="Q13" s="527">
        <f>IF(OR(S13="",S14=""),"",S13+S14)</f>
        <v>2</v>
      </c>
      <c r="R13" s="528"/>
      <c r="S13" s="51">
        <v>0</v>
      </c>
      <c r="T13" s="52" t="s">
        <v>110</v>
      </c>
      <c r="U13" s="51">
        <v>1</v>
      </c>
      <c r="V13" s="527">
        <f>IF(OR(U13="",U14=""),"",U13+U14)</f>
        <v>2</v>
      </c>
      <c r="W13" s="528"/>
      <c r="X13" s="529" t="str">
        <f>E6</f>
        <v>細谷ＳＣ</v>
      </c>
      <c r="Y13" s="525"/>
      <c r="Z13" s="525"/>
      <c r="AA13" s="525"/>
      <c r="AB13" s="525"/>
      <c r="AC13" s="525"/>
      <c r="AD13" s="530"/>
      <c r="AE13" s="521"/>
      <c r="AF13" s="522"/>
      <c r="AG13" s="522"/>
      <c r="AH13" s="523"/>
      <c r="AI13" s="554" t="str">
        <f ca="1">DBCS(INDIRECT("U12対戦スケジュール!C"&amp;(ROW()-1)/2+2))</f>
        <v>５／６／６／５</v>
      </c>
      <c r="AJ13" s="555"/>
      <c r="AK13" s="555"/>
      <c r="AL13" s="555"/>
      <c r="AM13" s="555"/>
      <c r="AN13" s="555"/>
      <c r="AO13" s="555"/>
      <c r="AP13" s="556"/>
      <c r="AS13" s="467">
        <v>1</v>
      </c>
      <c r="AT13" s="469">
        <v>0.375</v>
      </c>
      <c r="AU13" s="470"/>
      <c r="AV13" s="471"/>
      <c r="AW13" s="521"/>
      <c r="AX13" s="522"/>
      <c r="AY13" s="522"/>
      <c r="AZ13" s="523"/>
      <c r="BA13" s="524" t="str">
        <f>AV7</f>
        <v>ＦＣみらい Ｖ</v>
      </c>
      <c r="BB13" s="525"/>
      <c r="BC13" s="525"/>
      <c r="BD13" s="525"/>
      <c r="BE13" s="525"/>
      <c r="BF13" s="525"/>
      <c r="BG13" s="526"/>
      <c r="BH13" s="527">
        <f>IF(OR(BJ13="",BJ14=""),"",BJ13+BJ14)</f>
        <v>1</v>
      </c>
      <c r="BI13" s="528"/>
      <c r="BJ13" s="51">
        <v>1</v>
      </c>
      <c r="BK13" s="52" t="s">
        <v>110</v>
      </c>
      <c r="BL13" s="51">
        <v>1</v>
      </c>
      <c r="BM13" s="527">
        <f>IF(OR(BL13="",BL14=""),"",BL13+BL14)</f>
        <v>3</v>
      </c>
      <c r="BN13" s="528"/>
      <c r="BO13" s="529" t="str">
        <f>AV8</f>
        <v>岡西ＦＣ</v>
      </c>
      <c r="BP13" s="525"/>
      <c r="BQ13" s="525"/>
      <c r="BR13" s="525"/>
      <c r="BS13" s="525"/>
      <c r="BT13" s="525"/>
      <c r="BU13" s="530"/>
      <c r="BV13" s="521"/>
      <c r="BW13" s="522"/>
      <c r="BX13" s="522"/>
      <c r="BY13" s="523"/>
      <c r="BZ13" s="554" t="str">
        <f ca="1">DBCS(INDIRECT("U12対戦スケジュール!e"&amp;(ROW()-1)/2+2))</f>
        <v>Ｂ７／Ｂ８／Ｂ８／Ｂ７</v>
      </c>
      <c r="CA13" s="555"/>
      <c r="CB13" s="555"/>
      <c r="CC13" s="555"/>
      <c r="CD13" s="555"/>
      <c r="CE13" s="555"/>
      <c r="CF13" s="555"/>
      <c r="CG13" s="556"/>
    </row>
    <row r="14" spans="1:86" ht="20.100000000000001" customHeight="1">
      <c r="B14" s="431"/>
      <c r="C14" s="432"/>
      <c r="D14" s="504"/>
      <c r="E14" s="505"/>
      <c r="F14" s="438"/>
      <c r="G14" s="506"/>
      <c r="H14" s="506"/>
      <c r="I14" s="507"/>
      <c r="J14" s="442"/>
      <c r="K14" s="442"/>
      <c r="L14" s="442"/>
      <c r="M14" s="442"/>
      <c r="N14" s="442"/>
      <c r="O14" s="442"/>
      <c r="P14" s="443"/>
      <c r="Q14" s="446"/>
      <c r="R14" s="447"/>
      <c r="S14" s="53">
        <v>2</v>
      </c>
      <c r="T14" s="54" t="s">
        <v>111</v>
      </c>
      <c r="U14" s="53">
        <v>1</v>
      </c>
      <c r="V14" s="446"/>
      <c r="W14" s="447"/>
      <c r="X14" s="449"/>
      <c r="Y14" s="442"/>
      <c r="Z14" s="442"/>
      <c r="AA14" s="442"/>
      <c r="AB14" s="442"/>
      <c r="AC14" s="442"/>
      <c r="AD14" s="450"/>
      <c r="AE14" s="438"/>
      <c r="AF14" s="506"/>
      <c r="AG14" s="506"/>
      <c r="AH14" s="507"/>
      <c r="AI14" s="514"/>
      <c r="AJ14" s="457"/>
      <c r="AK14" s="457"/>
      <c r="AL14" s="457"/>
      <c r="AM14" s="457"/>
      <c r="AN14" s="457"/>
      <c r="AO14" s="457"/>
      <c r="AP14" s="458"/>
      <c r="AS14" s="431"/>
      <c r="AT14" s="432"/>
      <c r="AU14" s="504"/>
      <c r="AV14" s="505"/>
      <c r="AW14" s="438"/>
      <c r="AX14" s="506"/>
      <c r="AY14" s="506"/>
      <c r="AZ14" s="507"/>
      <c r="BA14" s="442"/>
      <c r="BB14" s="442"/>
      <c r="BC14" s="442"/>
      <c r="BD14" s="442"/>
      <c r="BE14" s="442"/>
      <c r="BF14" s="442"/>
      <c r="BG14" s="443"/>
      <c r="BH14" s="446"/>
      <c r="BI14" s="447"/>
      <c r="BJ14" s="118">
        <v>0</v>
      </c>
      <c r="BK14" s="54" t="s">
        <v>110</v>
      </c>
      <c r="BL14" s="118">
        <v>2</v>
      </c>
      <c r="BM14" s="446"/>
      <c r="BN14" s="447"/>
      <c r="BO14" s="449"/>
      <c r="BP14" s="442"/>
      <c r="BQ14" s="442"/>
      <c r="BR14" s="442"/>
      <c r="BS14" s="442"/>
      <c r="BT14" s="442"/>
      <c r="BU14" s="450"/>
      <c r="BV14" s="438"/>
      <c r="BW14" s="506"/>
      <c r="BX14" s="506"/>
      <c r="BY14" s="507"/>
      <c r="BZ14" s="514"/>
      <c r="CA14" s="457"/>
      <c r="CB14" s="457"/>
      <c r="CC14" s="457"/>
      <c r="CD14" s="457"/>
      <c r="CE14" s="457"/>
      <c r="CF14" s="457"/>
      <c r="CG14" s="458"/>
    </row>
    <row r="15" spans="1:86" ht="20.100000000000001" customHeight="1">
      <c r="B15" s="431">
        <v>2</v>
      </c>
      <c r="C15" s="432">
        <v>0.40972222222222227</v>
      </c>
      <c r="D15" s="504">
        <v>0.4375</v>
      </c>
      <c r="E15" s="505"/>
      <c r="F15" s="435"/>
      <c r="G15" s="506"/>
      <c r="H15" s="506"/>
      <c r="I15" s="507"/>
      <c r="J15" s="508" t="str">
        <f>E9</f>
        <v>ＦＣグランディール宇都宮</v>
      </c>
      <c r="K15" s="509"/>
      <c r="L15" s="509"/>
      <c r="M15" s="509"/>
      <c r="N15" s="509"/>
      <c r="O15" s="509"/>
      <c r="P15" s="510"/>
      <c r="Q15" s="511">
        <f>IF(OR(S15="",S16=""),"",S15+S16)</f>
        <v>1</v>
      </c>
      <c r="R15" s="512"/>
      <c r="S15" s="55">
        <v>1</v>
      </c>
      <c r="T15" s="56" t="s">
        <v>111</v>
      </c>
      <c r="U15" s="55">
        <v>2</v>
      </c>
      <c r="V15" s="511">
        <f>IF(OR(U15="",U16=""),"",U15+U16)</f>
        <v>4</v>
      </c>
      <c r="W15" s="512"/>
      <c r="X15" s="511" t="str">
        <f>S5</f>
        <v>ＦＣグラシアス</v>
      </c>
      <c r="Y15" s="509"/>
      <c r="Z15" s="509"/>
      <c r="AA15" s="509"/>
      <c r="AB15" s="509"/>
      <c r="AC15" s="509"/>
      <c r="AD15" s="513"/>
      <c r="AE15" s="435"/>
      <c r="AF15" s="506"/>
      <c r="AG15" s="506"/>
      <c r="AH15" s="507"/>
      <c r="AI15" s="461" t="str">
        <f ca="1">DBCS(INDIRECT("U12対戦スケジュール!C"&amp;(ROW()-1)/2+2))</f>
        <v>１／２／２／１</v>
      </c>
      <c r="AJ15" s="462"/>
      <c r="AK15" s="462"/>
      <c r="AL15" s="462"/>
      <c r="AM15" s="462"/>
      <c r="AN15" s="462"/>
      <c r="AO15" s="462"/>
      <c r="AP15" s="463"/>
      <c r="AS15" s="431">
        <v>2</v>
      </c>
      <c r="AT15" s="432">
        <v>0.40972222222222227</v>
      </c>
      <c r="AU15" s="504">
        <v>0.4375</v>
      </c>
      <c r="AV15" s="505"/>
      <c r="AW15" s="435"/>
      <c r="AX15" s="506"/>
      <c r="AY15" s="506"/>
      <c r="AZ15" s="507"/>
      <c r="BA15" s="508" t="str">
        <f>BX5</f>
        <v>ＦＣ Ｒｉｓｏ</v>
      </c>
      <c r="BB15" s="509"/>
      <c r="BC15" s="509"/>
      <c r="BD15" s="509"/>
      <c r="BE15" s="509"/>
      <c r="BF15" s="509"/>
      <c r="BG15" s="510"/>
      <c r="BH15" s="511">
        <f>IF(OR(BJ15="",BJ16=""),"",BJ15+BJ16)</f>
        <v>6</v>
      </c>
      <c r="BI15" s="512"/>
      <c r="BJ15" s="55">
        <v>4</v>
      </c>
      <c r="BK15" s="56" t="s">
        <v>110</v>
      </c>
      <c r="BL15" s="55">
        <v>0</v>
      </c>
      <c r="BM15" s="511">
        <f>IF(OR(BL15="",BL16=""),"",BL15+BL16)</f>
        <v>0</v>
      </c>
      <c r="BN15" s="512"/>
      <c r="BO15" s="511" t="str">
        <f>BX6</f>
        <v>富士見ＳＳＳ</v>
      </c>
      <c r="BP15" s="509"/>
      <c r="BQ15" s="509"/>
      <c r="BR15" s="509"/>
      <c r="BS15" s="509"/>
      <c r="BT15" s="509"/>
      <c r="BU15" s="513"/>
      <c r="BV15" s="435"/>
      <c r="BW15" s="506"/>
      <c r="BX15" s="506"/>
      <c r="BY15" s="507"/>
      <c r="BZ15" s="461" t="str">
        <f ca="1">DBCS(INDIRECT("U12対戦スケジュール!e"&amp;(ROW()-1)/2+2))</f>
        <v>Ａ３／Ａ４／Ａ３／Ａ３</v>
      </c>
      <c r="CA15" s="462"/>
      <c r="CB15" s="462"/>
      <c r="CC15" s="462"/>
      <c r="CD15" s="462"/>
      <c r="CE15" s="462"/>
      <c r="CF15" s="462"/>
      <c r="CG15" s="463"/>
    </row>
    <row r="16" spans="1:86" ht="20.100000000000001" customHeight="1">
      <c r="B16" s="431"/>
      <c r="C16" s="432"/>
      <c r="D16" s="504"/>
      <c r="E16" s="505"/>
      <c r="F16" s="438"/>
      <c r="G16" s="506"/>
      <c r="H16" s="506"/>
      <c r="I16" s="507"/>
      <c r="J16" s="442"/>
      <c r="K16" s="442"/>
      <c r="L16" s="442"/>
      <c r="M16" s="442"/>
      <c r="N16" s="442"/>
      <c r="O16" s="442"/>
      <c r="P16" s="443"/>
      <c r="Q16" s="446"/>
      <c r="R16" s="447"/>
      <c r="S16" s="53">
        <v>0</v>
      </c>
      <c r="T16" s="54" t="s">
        <v>111</v>
      </c>
      <c r="U16" s="53">
        <v>2</v>
      </c>
      <c r="V16" s="446"/>
      <c r="W16" s="447"/>
      <c r="X16" s="449"/>
      <c r="Y16" s="442"/>
      <c r="Z16" s="442"/>
      <c r="AA16" s="442"/>
      <c r="AB16" s="442"/>
      <c r="AC16" s="442"/>
      <c r="AD16" s="450"/>
      <c r="AE16" s="438"/>
      <c r="AF16" s="506"/>
      <c r="AG16" s="506"/>
      <c r="AH16" s="507"/>
      <c r="AI16" s="514"/>
      <c r="AJ16" s="457"/>
      <c r="AK16" s="457"/>
      <c r="AL16" s="457"/>
      <c r="AM16" s="457"/>
      <c r="AN16" s="457"/>
      <c r="AO16" s="457"/>
      <c r="AP16" s="458"/>
      <c r="AS16" s="431"/>
      <c r="AT16" s="432"/>
      <c r="AU16" s="504"/>
      <c r="AV16" s="505"/>
      <c r="AW16" s="438"/>
      <c r="AX16" s="506"/>
      <c r="AY16" s="506"/>
      <c r="AZ16" s="507"/>
      <c r="BA16" s="442"/>
      <c r="BB16" s="442"/>
      <c r="BC16" s="442"/>
      <c r="BD16" s="442"/>
      <c r="BE16" s="442"/>
      <c r="BF16" s="442"/>
      <c r="BG16" s="443"/>
      <c r="BH16" s="446"/>
      <c r="BI16" s="447"/>
      <c r="BJ16" s="118">
        <v>2</v>
      </c>
      <c r="BK16" s="54" t="s">
        <v>110</v>
      </c>
      <c r="BL16" s="118">
        <v>0</v>
      </c>
      <c r="BM16" s="446"/>
      <c r="BN16" s="447"/>
      <c r="BO16" s="449"/>
      <c r="BP16" s="442"/>
      <c r="BQ16" s="442"/>
      <c r="BR16" s="442"/>
      <c r="BS16" s="442"/>
      <c r="BT16" s="442"/>
      <c r="BU16" s="450"/>
      <c r="BV16" s="438"/>
      <c r="BW16" s="506"/>
      <c r="BX16" s="506"/>
      <c r="BY16" s="507"/>
      <c r="BZ16" s="514"/>
      <c r="CA16" s="457"/>
      <c r="CB16" s="457"/>
      <c r="CC16" s="457"/>
      <c r="CD16" s="457"/>
      <c r="CE16" s="457"/>
      <c r="CF16" s="457"/>
      <c r="CG16" s="458"/>
    </row>
    <row r="17" spans="1:86" ht="20.100000000000001" customHeight="1">
      <c r="B17" s="431">
        <v>3</v>
      </c>
      <c r="C17" s="432">
        <v>0.44444444444444442</v>
      </c>
      <c r="D17" s="504"/>
      <c r="E17" s="505"/>
      <c r="F17" s="435"/>
      <c r="G17" s="506"/>
      <c r="H17" s="506"/>
      <c r="I17" s="507"/>
      <c r="J17" s="508" t="str">
        <f>S6</f>
        <v>岡本ＦＣ</v>
      </c>
      <c r="K17" s="509"/>
      <c r="L17" s="509"/>
      <c r="M17" s="509"/>
      <c r="N17" s="509"/>
      <c r="O17" s="509"/>
      <c r="P17" s="510"/>
      <c r="Q17" s="511">
        <f>IF(OR(S17="",S18=""),"",S17+S18)</f>
        <v>1</v>
      </c>
      <c r="R17" s="512"/>
      <c r="S17" s="55">
        <v>1</v>
      </c>
      <c r="T17" s="56" t="s">
        <v>111</v>
      </c>
      <c r="U17" s="55">
        <v>1</v>
      </c>
      <c r="V17" s="511">
        <f>IF(OR(U17="",U18=""),"",U17+U18)</f>
        <v>3</v>
      </c>
      <c r="W17" s="512"/>
      <c r="X17" s="511" t="str">
        <f>S7</f>
        <v>シャルムグランツＳＣ</v>
      </c>
      <c r="Y17" s="509"/>
      <c r="Z17" s="509"/>
      <c r="AA17" s="509"/>
      <c r="AB17" s="509"/>
      <c r="AC17" s="509"/>
      <c r="AD17" s="513"/>
      <c r="AE17" s="435"/>
      <c r="AF17" s="506"/>
      <c r="AG17" s="506"/>
      <c r="AH17" s="507"/>
      <c r="AI17" s="461" t="str">
        <f ca="1">DBCS(INDIRECT("U12対戦スケジュール!C"&amp;(ROW()-1)/2+2))</f>
        <v>２／３／３／２</v>
      </c>
      <c r="AJ17" s="462"/>
      <c r="AK17" s="462"/>
      <c r="AL17" s="462"/>
      <c r="AM17" s="462"/>
      <c r="AN17" s="462"/>
      <c r="AO17" s="462"/>
      <c r="AP17" s="463"/>
      <c r="AS17" s="431">
        <v>3</v>
      </c>
      <c r="AT17" s="432">
        <v>0.44444444444444442</v>
      </c>
      <c r="AU17" s="504"/>
      <c r="AV17" s="505"/>
      <c r="AW17" s="435"/>
      <c r="AX17" s="506"/>
      <c r="AY17" s="506"/>
      <c r="AZ17" s="507"/>
      <c r="BA17" s="508" t="str">
        <f>BJ8</f>
        <v>カテット白沢ＳＳ</v>
      </c>
      <c r="BB17" s="509"/>
      <c r="BC17" s="509"/>
      <c r="BD17" s="509"/>
      <c r="BE17" s="509"/>
      <c r="BF17" s="509"/>
      <c r="BG17" s="510"/>
      <c r="BH17" s="511">
        <f>IF(OR(BJ17="",BJ18=""),"",BJ17+BJ18)</f>
        <v>1</v>
      </c>
      <c r="BI17" s="512"/>
      <c r="BJ17" s="55">
        <v>1</v>
      </c>
      <c r="BK17" s="56" t="s">
        <v>110</v>
      </c>
      <c r="BL17" s="55">
        <v>0</v>
      </c>
      <c r="BM17" s="511">
        <f>IF(OR(BL17="",BL18=""),"",BL17+BL18)</f>
        <v>0</v>
      </c>
      <c r="BN17" s="512"/>
      <c r="BO17" s="511" t="str">
        <f>BJ9</f>
        <v>ＦＣアリーバ</v>
      </c>
      <c r="BP17" s="509"/>
      <c r="BQ17" s="509"/>
      <c r="BR17" s="509"/>
      <c r="BS17" s="509"/>
      <c r="BT17" s="509"/>
      <c r="BU17" s="513"/>
      <c r="BV17" s="435"/>
      <c r="BW17" s="506"/>
      <c r="BX17" s="506"/>
      <c r="BY17" s="507"/>
      <c r="BZ17" s="461" t="str">
        <f ca="1">DBCS(INDIRECT("U12対戦スケジュール!e"&amp;(ROW()-1)/2+2))</f>
        <v>Ｂ９／Ｂ７／Ｂ７／Ｂ９</v>
      </c>
      <c r="CA17" s="462"/>
      <c r="CB17" s="462"/>
      <c r="CC17" s="462"/>
      <c r="CD17" s="462"/>
      <c r="CE17" s="462"/>
      <c r="CF17" s="462"/>
      <c r="CG17" s="463"/>
    </row>
    <row r="18" spans="1:86" ht="20.100000000000001" customHeight="1">
      <c r="B18" s="431"/>
      <c r="C18" s="432"/>
      <c r="D18" s="504"/>
      <c r="E18" s="505"/>
      <c r="F18" s="438"/>
      <c r="G18" s="506"/>
      <c r="H18" s="506"/>
      <c r="I18" s="507"/>
      <c r="J18" s="442"/>
      <c r="K18" s="442"/>
      <c r="L18" s="442"/>
      <c r="M18" s="442"/>
      <c r="N18" s="442"/>
      <c r="O18" s="442"/>
      <c r="P18" s="443"/>
      <c r="Q18" s="446"/>
      <c r="R18" s="447"/>
      <c r="S18" s="53">
        <v>0</v>
      </c>
      <c r="T18" s="54" t="s">
        <v>111</v>
      </c>
      <c r="U18" s="53">
        <v>2</v>
      </c>
      <c r="V18" s="446"/>
      <c r="W18" s="447"/>
      <c r="X18" s="449"/>
      <c r="Y18" s="442"/>
      <c r="Z18" s="442"/>
      <c r="AA18" s="442"/>
      <c r="AB18" s="442"/>
      <c r="AC18" s="442"/>
      <c r="AD18" s="450"/>
      <c r="AE18" s="438"/>
      <c r="AF18" s="506"/>
      <c r="AG18" s="506"/>
      <c r="AH18" s="507"/>
      <c r="AI18" s="459"/>
      <c r="AJ18" s="387"/>
      <c r="AK18" s="387"/>
      <c r="AL18" s="387"/>
      <c r="AM18" s="387"/>
      <c r="AN18" s="387"/>
      <c r="AO18" s="387"/>
      <c r="AP18" s="460"/>
      <c r="AS18" s="431"/>
      <c r="AT18" s="432"/>
      <c r="AU18" s="504"/>
      <c r="AV18" s="505"/>
      <c r="AW18" s="438"/>
      <c r="AX18" s="506"/>
      <c r="AY18" s="506"/>
      <c r="AZ18" s="507"/>
      <c r="BA18" s="442"/>
      <c r="BB18" s="442"/>
      <c r="BC18" s="442"/>
      <c r="BD18" s="442"/>
      <c r="BE18" s="442"/>
      <c r="BF18" s="442"/>
      <c r="BG18" s="443"/>
      <c r="BH18" s="446"/>
      <c r="BI18" s="447"/>
      <c r="BJ18" s="118">
        <v>0</v>
      </c>
      <c r="BK18" s="54" t="s">
        <v>110</v>
      </c>
      <c r="BL18" s="118">
        <v>0</v>
      </c>
      <c r="BM18" s="446"/>
      <c r="BN18" s="447"/>
      <c r="BO18" s="449"/>
      <c r="BP18" s="442"/>
      <c r="BQ18" s="442"/>
      <c r="BR18" s="442"/>
      <c r="BS18" s="442"/>
      <c r="BT18" s="442"/>
      <c r="BU18" s="450"/>
      <c r="BV18" s="438"/>
      <c r="BW18" s="506"/>
      <c r="BX18" s="506"/>
      <c r="BY18" s="507"/>
      <c r="BZ18" s="459"/>
      <c r="CA18" s="387"/>
      <c r="CB18" s="387"/>
      <c r="CC18" s="387"/>
      <c r="CD18" s="387"/>
      <c r="CE18" s="387"/>
      <c r="CF18" s="387"/>
      <c r="CG18" s="460"/>
    </row>
    <row r="19" spans="1:86" ht="20.100000000000001" customHeight="1">
      <c r="B19" s="431">
        <v>4</v>
      </c>
      <c r="C19" s="432">
        <v>0.47916666666666669</v>
      </c>
      <c r="D19" s="504">
        <v>0.4375</v>
      </c>
      <c r="E19" s="505"/>
      <c r="F19" s="435"/>
      <c r="G19" s="506"/>
      <c r="H19" s="506"/>
      <c r="I19" s="507"/>
      <c r="J19" s="508" t="str">
        <f>E6</f>
        <v>細谷ＳＣ</v>
      </c>
      <c r="K19" s="509"/>
      <c r="L19" s="509"/>
      <c r="M19" s="509"/>
      <c r="N19" s="509"/>
      <c r="O19" s="509"/>
      <c r="P19" s="510"/>
      <c r="Q19" s="511">
        <f>IF(OR(S19="",S20=""),"",S19+S20)</f>
        <v>5</v>
      </c>
      <c r="R19" s="512"/>
      <c r="S19" s="55">
        <v>2</v>
      </c>
      <c r="T19" s="56" t="s">
        <v>111</v>
      </c>
      <c r="U19" s="55">
        <v>0</v>
      </c>
      <c r="V19" s="511">
        <f>IF(OR(U19="",U20=""),"",U19+U20)</f>
        <v>0</v>
      </c>
      <c r="W19" s="512"/>
      <c r="X19" s="511" t="str">
        <f>E7</f>
        <v>ＦＣみらい Ｖ</v>
      </c>
      <c r="Y19" s="509"/>
      <c r="Z19" s="509"/>
      <c r="AA19" s="509"/>
      <c r="AB19" s="509"/>
      <c r="AC19" s="509"/>
      <c r="AD19" s="513"/>
      <c r="AE19" s="435"/>
      <c r="AF19" s="506"/>
      <c r="AG19" s="506"/>
      <c r="AH19" s="507"/>
      <c r="AI19" s="456" t="str">
        <f ca="1">DBCS(INDIRECT("U12対戦スケジュール!C"&amp;(ROW()-1)/2+2))</f>
        <v>７／８／８／７</v>
      </c>
      <c r="AJ19" s="457"/>
      <c r="AK19" s="457"/>
      <c r="AL19" s="457"/>
      <c r="AM19" s="457"/>
      <c r="AN19" s="457"/>
      <c r="AO19" s="457"/>
      <c r="AP19" s="458"/>
      <c r="AS19" s="431">
        <v>4</v>
      </c>
      <c r="AT19" s="432">
        <v>0.47916666666666669</v>
      </c>
      <c r="AU19" s="504">
        <v>0.4375</v>
      </c>
      <c r="AV19" s="505"/>
      <c r="AW19" s="435"/>
      <c r="AX19" s="506"/>
      <c r="AY19" s="506"/>
      <c r="AZ19" s="507"/>
      <c r="BA19" s="508" t="str">
        <f>BX7</f>
        <v>豊郷ＪＦＣ宇都宮</v>
      </c>
      <c r="BB19" s="509"/>
      <c r="BC19" s="509"/>
      <c r="BD19" s="509"/>
      <c r="BE19" s="509"/>
      <c r="BF19" s="509"/>
      <c r="BG19" s="510"/>
      <c r="BH19" s="511">
        <f>IF(OR(BJ19="",BJ20=""),"",BJ19+BJ20)</f>
        <v>2</v>
      </c>
      <c r="BI19" s="512"/>
      <c r="BJ19" s="55">
        <v>1</v>
      </c>
      <c r="BK19" s="56" t="s">
        <v>110</v>
      </c>
      <c r="BL19" s="55">
        <v>0</v>
      </c>
      <c r="BM19" s="511">
        <f>IF(OR(BL19="",BL20=""),"",BL19+BL20)</f>
        <v>0</v>
      </c>
      <c r="BN19" s="512"/>
      <c r="BO19" s="511" t="str">
        <f>BX5</f>
        <v>ＦＣ Ｒｉｓｏ</v>
      </c>
      <c r="BP19" s="509"/>
      <c r="BQ19" s="509"/>
      <c r="BR19" s="509"/>
      <c r="BS19" s="509"/>
      <c r="BT19" s="509"/>
      <c r="BU19" s="513"/>
      <c r="BV19" s="435"/>
      <c r="BW19" s="506"/>
      <c r="BX19" s="506"/>
      <c r="BY19" s="507"/>
      <c r="BZ19" s="456" t="str">
        <f ca="1">DBCS(INDIRECT("U12対戦スケジュール!e"&amp;(ROW()-1)/2+2))</f>
        <v>Ａ９／Ａ１０／Ａ１０／Ａ９</v>
      </c>
      <c r="CA19" s="457"/>
      <c r="CB19" s="457"/>
      <c r="CC19" s="457"/>
      <c r="CD19" s="457"/>
      <c r="CE19" s="457"/>
      <c r="CF19" s="457"/>
      <c r="CG19" s="458"/>
    </row>
    <row r="20" spans="1:86" ht="20.100000000000001" customHeight="1">
      <c r="B20" s="431"/>
      <c r="C20" s="432"/>
      <c r="D20" s="504"/>
      <c r="E20" s="505"/>
      <c r="F20" s="438"/>
      <c r="G20" s="506"/>
      <c r="H20" s="506"/>
      <c r="I20" s="507"/>
      <c r="J20" s="442"/>
      <c r="K20" s="442"/>
      <c r="L20" s="442"/>
      <c r="M20" s="442"/>
      <c r="N20" s="442"/>
      <c r="O20" s="442"/>
      <c r="P20" s="443"/>
      <c r="Q20" s="446"/>
      <c r="R20" s="447"/>
      <c r="S20" s="53">
        <v>3</v>
      </c>
      <c r="T20" s="54" t="s">
        <v>111</v>
      </c>
      <c r="U20" s="53">
        <v>0</v>
      </c>
      <c r="V20" s="446"/>
      <c r="W20" s="447"/>
      <c r="X20" s="449"/>
      <c r="Y20" s="442"/>
      <c r="Z20" s="442"/>
      <c r="AA20" s="442"/>
      <c r="AB20" s="442"/>
      <c r="AC20" s="442"/>
      <c r="AD20" s="450"/>
      <c r="AE20" s="438"/>
      <c r="AF20" s="506"/>
      <c r="AG20" s="506"/>
      <c r="AH20" s="507"/>
      <c r="AI20" s="514"/>
      <c r="AJ20" s="457"/>
      <c r="AK20" s="457"/>
      <c r="AL20" s="457"/>
      <c r="AM20" s="457"/>
      <c r="AN20" s="457"/>
      <c r="AO20" s="457"/>
      <c r="AP20" s="458"/>
      <c r="AS20" s="431"/>
      <c r="AT20" s="432"/>
      <c r="AU20" s="504"/>
      <c r="AV20" s="505"/>
      <c r="AW20" s="438"/>
      <c r="AX20" s="506"/>
      <c r="AY20" s="506"/>
      <c r="AZ20" s="507"/>
      <c r="BA20" s="442"/>
      <c r="BB20" s="442"/>
      <c r="BC20" s="442"/>
      <c r="BD20" s="442"/>
      <c r="BE20" s="442"/>
      <c r="BF20" s="442"/>
      <c r="BG20" s="443"/>
      <c r="BH20" s="446"/>
      <c r="BI20" s="447"/>
      <c r="BJ20" s="118">
        <v>1</v>
      </c>
      <c r="BK20" s="54" t="s">
        <v>110</v>
      </c>
      <c r="BL20" s="118">
        <v>0</v>
      </c>
      <c r="BM20" s="446"/>
      <c r="BN20" s="447"/>
      <c r="BO20" s="449"/>
      <c r="BP20" s="442"/>
      <c r="BQ20" s="442"/>
      <c r="BR20" s="442"/>
      <c r="BS20" s="442"/>
      <c r="BT20" s="442"/>
      <c r="BU20" s="450"/>
      <c r="BV20" s="438"/>
      <c r="BW20" s="506"/>
      <c r="BX20" s="506"/>
      <c r="BY20" s="507"/>
      <c r="BZ20" s="514"/>
      <c r="CA20" s="457"/>
      <c r="CB20" s="457"/>
      <c r="CC20" s="457"/>
      <c r="CD20" s="457"/>
      <c r="CE20" s="457"/>
      <c r="CF20" s="457"/>
      <c r="CG20" s="458"/>
    </row>
    <row r="21" spans="1:86" ht="20.100000000000001" customHeight="1">
      <c r="B21" s="431">
        <v>5</v>
      </c>
      <c r="C21" s="432">
        <v>0.51388888888888895</v>
      </c>
      <c r="D21" s="504"/>
      <c r="E21" s="505"/>
      <c r="F21" s="435"/>
      <c r="G21" s="506"/>
      <c r="H21" s="506"/>
      <c r="I21" s="507"/>
      <c r="J21" s="508" t="str">
        <f>S9</f>
        <v>ＦＣアリーバ</v>
      </c>
      <c r="K21" s="509"/>
      <c r="L21" s="509"/>
      <c r="M21" s="509"/>
      <c r="N21" s="509"/>
      <c r="O21" s="509"/>
      <c r="P21" s="510"/>
      <c r="Q21" s="511">
        <f>IF(OR(S21="",S22=""),"",S21+S22)</f>
        <v>0</v>
      </c>
      <c r="R21" s="512"/>
      <c r="S21" s="55">
        <v>0</v>
      </c>
      <c r="T21" s="56" t="s">
        <v>111</v>
      </c>
      <c r="U21" s="55">
        <v>0</v>
      </c>
      <c r="V21" s="511">
        <f>IF(OR(U21="",U22=""),"",U21+U22)</f>
        <v>1</v>
      </c>
      <c r="W21" s="512"/>
      <c r="X21" s="511" t="str">
        <f>E5</f>
        <v>石井ＦＣ</v>
      </c>
      <c r="Y21" s="509"/>
      <c r="Z21" s="509"/>
      <c r="AA21" s="509"/>
      <c r="AB21" s="509"/>
      <c r="AC21" s="509"/>
      <c r="AD21" s="513"/>
      <c r="AE21" s="435"/>
      <c r="AF21" s="506"/>
      <c r="AG21" s="506"/>
      <c r="AH21" s="507"/>
      <c r="AI21" s="461" t="str">
        <f ca="1">DBCS(INDIRECT("U12対戦スケジュール!C"&amp;(ROW()-1)/2+2))</f>
        <v>４／５／５／４</v>
      </c>
      <c r="AJ21" s="462"/>
      <c r="AK21" s="462"/>
      <c r="AL21" s="462"/>
      <c r="AM21" s="462"/>
      <c r="AN21" s="462"/>
      <c r="AO21" s="462"/>
      <c r="AP21" s="463"/>
      <c r="AS21" s="431">
        <v>5</v>
      </c>
      <c r="AT21" s="432">
        <v>0.51388888888888895</v>
      </c>
      <c r="AU21" s="504"/>
      <c r="AV21" s="505"/>
      <c r="AW21" s="435"/>
      <c r="AX21" s="506"/>
      <c r="AY21" s="506"/>
      <c r="AZ21" s="507"/>
      <c r="BA21" s="508" t="str">
        <f>BJ5</f>
        <v>ＦＣグラシアス</v>
      </c>
      <c r="BB21" s="509"/>
      <c r="BC21" s="509"/>
      <c r="BD21" s="509"/>
      <c r="BE21" s="509"/>
      <c r="BF21" s="509"/>
      <c r="BG21" s="510"/>
      <c r="BH21" s="511">
        <f>IF(OR(BJ21="",BJ22=""),"",BJ21+BJ22)</f>
        <v>4</v>
      </c>
      <c r="BI21" s="512"/>
      <c r="BJ21" s="55">
        <v>2</v>
      </c>
      <c r="BK21" s="56" t="s">
        <v>110</v>
      </c>
      <c r="BL21" s="55">
        <v>0</v>
      </c>
      <c r="BM21" s="511">
        <f>IF(OR(BL21="",BL22=""),"",BL21+BL22)</f>
        <v>1</v>
      </c>
      <c r="BN21" s="512"/>
      <c r="BO21" s="511" t="str">
        <f>BJ6</f>
        <v>岡本ＦＣ</v>
      </c>
      <c r="BP21" s="509"/>
      <c r="BQ21" s="509"/>
      <c r="BR21" s="509"/>
      <c r="BS21" s="509"/>
      <c r="BT21" s="509"/>
      <c r="BU21" s="513"/>
      <c r="BV21" s="435"/>
      <c r="BW21" s="506"/>
      <c r="BX21" s="506"/>
      <c r="BY21" s="507"/>
      <c r="BZ21" s="461" t="str">
        <f ca="1">DBCS(INDIRECT("U12対戦スケジュール!e"&amp;(ROW()-1)/2+2))</f>
        <v>Ｂ８／Ｂ９／Ｂ９／Ｂ８</v>
      </c>
      <c r="CA21" s="462"/>
      <c r="CB21" s="462"/>
      <c r="CC21" s="462"/>
      <c r="CD21" s="462"/>
      <c r="CE21" s="462"/>
      <c r="CF21" s="462"/>
      <c r="CG21" s="463"/>
    </row>
    <row r="22" spans="1:86" ht="20.100000000000001" customHeight="1">
      <c r="B22" s="431"/>
      <c r="C22" s="432"/>
      <c r="D22" s="504"/>
      <c r="E22" s="505"/>
      <c r="F22" s="438"/>
      <c r="G22" s="506"/>
      <c r="H22" s="506"/>
      <c r="I22" s="507"/>
      <c r="J22" s="442"/>
      <c r="K22" s="442"/>
      <c r="L22" s="442"/>
      <c r="M22" s="442"/>
      <c r="N22" s="442"/>
      <c r="O22" s="442"/>
      <c r="P22" s="443"/>
      <c r="Q22" s="446"/>
      <c r="R22" s="447"/>
      <c r="S22" s="53">
        <v>0</v>
      </c>
      <c r="T22" s="54" t="s">
        <v>111</v>
      </c>
      <c r="U22" s="53">
        <v>1</v>
      </c>
      <c r="V22" s="446"/>
      <c r="W22" s="447"/>
      <c r="X22" s="449"/>
      <c r="Y22" s="442"/>
      <c r="Z22" s="442"/>
      <c r="AA22" s="442"/>
      <c r="AB22" s="442"/>
      <c r="AC22" s="442"/>
      <c r="AD22" s="450"/>
      <c r="AE22" s="438"/>
      <c r="AF22" s="506"/>
      <c r="AG22" s="506"/>
      <c r="AH22" s="507"/>
      <c r="AI22" s="459"/>
      <c r="AJ22" s="387"/>
      <c r="AK22" s="387"/>
      <c r="AL22" s="387"/>
      <c r="AM22" s="387"/>
      <c r="AN22" s="387"/>
      <c r="AO22" s="387"/>
      <c r="AP22" s="460"/>
      <c r="AS22" s="431"/>
      <c r="AT22" s="432"/>
      <c r="AU22" s="504"/>
      <c r="AV22" s="505"/>
      <c r="AW22" s="438"/>
      <c r="AX22" s="506"/>
      <c r="AY22" s="506"/>
      <c r="AZ22" s="507"/>
      <c r="BA22" s="442"/>
      <c r="BB22" s="442"/>
      <c r="BC22" s="442"/>
      <c r="BD22" s="442"/>
      <c r="BE22" s="442"/>
      <c r="BF22" s="442"/>
      <c r="BG22" s="443"/>
      <c r="BH22" s="446"/>
      <c r="BI22" s="447"/>
      <c r="BJ22" s="118">
        <v>2</v>
      </c>
      <c r="BK22" s="54" t="s">
        <v>110</v>
      </c>
      <c r="BL22" s="118">
        <v>1</v>
      </c>
      <c r="BM22" s="446"/>
      <c r="BN22" s="447"/>
      <c r="BO22" s="449"/>
      <c r="BP22" s="442"/>
      <c r="BQ22" s="442"/>
      <c r="BR22" s="442"/>
      <c r="BS22" s="442"/>
      <c r="BT22" s="442"/>
      <c r="BU22" s="450"/>
      <c r="BV22" s="438"/>
      <c r="BW22" s="506"/>
      <c r="BX22" s="506"/>
      <c r="BY22" s="507"/>
      <c r="BZ22" s="459"/>
      <c r="CA22" s="387"/>
      <c r="CB22" s="387"/>
      <c r="CC22" s="387"/>
      <c r="CD22" s="387"/>
      <c r="CE22" s="387"/>
      <c r="CF22" s="387"/>
      <c r="CG22" s="460"/>
    </row>
    <row r="23" spans="1:86" ht="20.100000000000001" customHeight="1">
      <c r="B23" s="431">
        <v>6</v>
      </c>
      <c r="C23" s="432">
        <v>0.54861111111111105</v>
      </c>
      <c r="D23" s="433">
        <v>0.4375</v>
      </c>
      <c r="E23" s="434"/>
      <c r="F23" s="435"/>
      <c r="G23" s="436"/>
      <c r="H23" s="436"/>
      <c r="I23" s="437"/>
      <c r="J23" s="439" t="str">
        <f>E8</f>
        <v>岡西ＦＣ</v>
      </c>
      <c r="K23" s="440"/>
      <c r="L23" s="440"/>
      <c r="M23" s="440"/>
      <c r="N23" s="440"/>
      <c r="O23" s="440"/>
      <c r="P23" s="441"/>
      <c r="Q23" s="444">
        <f>IF(OR(S23="",S24=""),"",S23+S24)</f>
        <v>1</v>
      </c>
      <c r="R23" s="445"/>
      <c r="S23" s="55">
        <v>1</v>
      </c>
      <c r="T23" s="56" t="s">
        <v>111</v>
      </c>
      <c r="U23" s="55">
        <v>2</v>
      </c>
      <c r="V23" s="444">
        <f>IF(OR(U23="",U24=""),"",U23+U24)</f>
        <v>7</v>
      </c>
      <c r="W23" s="445"/>
      <c r="X23" s="444" t="str">
        <f>E9</f>
        <v>ＦＣグランディール宇都宮</v>
      </c>
      <c r="Y23" s="440"/>
      <c r="Z23" s="440"/>
      <c r="AA23" s="440"/>
      <c r="AB23" s="440"/>
      <c r="AC23" s="440"/>
      <c r="AD23" s="448"/>
      <c r="AE23" s="435"/>
      <c r="AF23" s="436"/>
      <c r="AG23" s="436"/>
      <c r="AH23" s="437"/>
      <c r="AI23" s="456" t="str">
        <f ca="1">DBCS(INDIRECT("U12対戦スケジュール!C"&amp;(ROW()-1)/2+2))</f>
        <v>８／９／９／８</v>
      </c>
      <c r="AJ23" s="457"/>
      <c r="AK23" s="457"/>
      <c r="AL23" s="457"/>
      <c r="AM23" s="457"/>
      <c r="AN23" s="457"/>
      <c r="AO23" s="457"/>
      <c r="AP23" s="458"/>
      <c r="AS23" s="431">
        <v>6</v>
      </c>
      <c r="AT23" s="432">
        <v>0.54861111111111105</v>
      </c>
      <c r="AU23" s="433">
        <v>0.4375</v>
      </c>
      <c r="AV23" s="434"/>
      <c r="AW23" s="435"/>
      <c r="AX23" s="436"/>
      <c r="AY23" s="436"/>
      <c r="AZ23" s="437"/>
      <c r="BA23" s="439" t="str">
        <f>BX6</f>
        <v>富士見ＳＳＳ</v>
      </c>
      <c r="BB23" s="440"/>
      <c r="BC23" s="440"/>
      <c r="BD23" s="440"/>
      <c r="BE23" s="440"/>
      <c r="BF23" s="440"/>
      <c r="BG23" s="441"/>
      <c r="BH23" s="444">
        <f>IF(OR(BJ23="",BJ24=""),"",BJ23+BJ24)</f>
        <v>0</v>
      </c>
      <c r="BI23" s="445"/>
      <c r="BJ23" s="55">
        <v>0</v>
      </c>
      <c r="BK23" s="56" t="s">
        <v>110</v>
      </c>
      <c r="BL23" s="55">
        <v>3</v>
      </c>
      <c r="BM23" s="444">
        <f>IF(OR(BL23="",BL24=""),"",BL23+BL24)</f>
        <v>5</v>
      </c>
      <c r="BN23" s="445"/>
      <c r="BO23" s="444" t="str">
        <f>BX7</f>
        <v>豊郷ＪＦＣ宇都宮</v>
      </c>
      <c r="BP23" s="440"/>
      <c r="BQ23" s="440"/>
      <c r="BR23" s="440"/>
      <c r="BS23" s="440"/>
      <c r="BT23" s="440"/>
      <c r="BU23" s="448"/>
      <c r="BV23" s="435"/>
      <c r="BW23" s="436"/>
      <c r="BX23" s="436"/>
      <c r="BY23" s="437"/>
      <c r="BZ23" s="456" t="str">
        <f ca="1">DBCS(INDIRECT("U12対戦スケジュール!e"&amp;(ROW()-1)/2+2))</f>
        <v>Ａ６／Ａ７／Ａ７／Ａ６</v>
      </c>
      <c r="CA23" s="457"/>
      <c r="CB23" s="457"/>
      <c r="CC23" s="457"/>
      <c r="CD23" s="457"/>
      <c r="CE23" s="457"/>
      <c r="CF23" s="457"/>
      <c r="CG23" s="458"/>
    </row>
    <row r="24" spans="1:86" ht="20.100000000000001" customHeight="1">
      <c r="B24" s="431"/>
      <c r="C24" s="432"/>
      <c r="D24" s="433"/>
      <c r="E24" s="434"/>
      <c r="F24" s="438"/>
      <c r="G24" s="436"/>
      <c r="H24" s="436"/>
      <c r="I24" s="437"/>
      <c r="J24" s="442"/>
      <c r="K24" s="442"/>
      <c r="L24" s="442"/>
      <c r="M24" s="442"/>
      <c r="N24" s="442"/>
      <c r="O24" s="442"/>
      <c r="P24" s="443"/>
      <c r="Q24" s="446"/>
      <c r="R24" s="447"/>
      <c r="S24" s="79">
        <v>0</v>
      </c>
      <c r="T24" s="54" t="s">
        <v>111</v>
      </c>
      <c r="U24" s="79">
        <v>5</v>
      </c>
      <c r="V24" s="446"/>
      <c r="W24" s="447"/>
      <c r="X24" s="449"/>
      <c r="Y24" s="442"/>
      <c r="Z24" s="442"/>
      <c r="AA24" s="442"/>
      <c r="AB24" s="442"/>
      <c r="AC24" s="442"/>
      <c r="AD24" s="450"/>
      <c r="AE24" s="438"/>
      <c r="AF24" s="436"/>
      <c r="AG24" s="436"/>
      <c r="AH24" s="437"/>
      <c r="AI24" s="459"/>
      <c r="AJ24" s="387"/>
      <c r="AK24" s="387"/>
      <c r="AL24" s="387"/>
      <c r="AM24" s="387"/>
      <c r="AN24" s="387"/>
      <c r="AO24" s="387"/>
      <c r="AP24" s="460"/>
      <c r="AS24" s="431"/>
      <c r="AT24" s="432"/>
      <c r="AU24" s="433"/>
      <c r="AV24" s="434"/>
      <c r="AW24" s="438"/>
      <c r="AX24" s="436"/>
      <c r="AY24" s="436"/>
      <c r="AZ24" s="437"/>
      <c r="BA24" s="442"/>
      <c r="BB24" s="442"/>
      <c r="BC24" s="442"/>
      <c r="BD24" s="442"/>
      <c r="BE24" s="442"/>
      <c r="BF24" s="442"/>
      <c r="BG24" s="443"/>
      <c r="BH24" s="446"/>
      <c r="BI24" s="447"/>
      <c r="BJ24" s="118">
        <v>0</v>
      </c>
      <c r="BK24" s="54" t="s">
        <v>110</v>
      </c>
      <c r="BL24" s="118">
        <v>2</v>
      </c>
      <c r="BM24" s="446"/>
      <c r="BN24" s="447"/>
      <c r="BO24" s="449"/>
      <c r="BP24" s="442"/>
      <c r="BQ24" s="442"/>
      <c r="BR24" s="442"/>
      <c r="BS24" s="442"/>
      <c r="BT24" s="442"/>
      <c r="BU24" s="450"/>
      <c r="BV24" s="438"/>
      <c r="BW24" s="436"/>
      <c r="BX24" s="436"/>
      <c r="BY24" s="437"/>
      <c r="BZ24" s="459"/>
      <c r="CA24" s="387"/>
      <c r="CB24" s="387"/>
      <c r="CC24" s="387"/>
      <c r="CD24" s="387"/>
      <c r="CE24" s="387"/>
      <c r="CF24" s="387"/>
      <c r="CG24" s="460"/>
    </row>
    <row r="25" spans="1:86" ht="20.100000000000001" customHeight="1">
      <c r="B25" s="467">
        <v>7</v>
      </c>
      <c r="C25" s="469">
        <v>0.58333333333333337</v>
      </c>
      <c r="D25" s="470">
        <v>0.4375</v>
      </c>
      <c r="E25" s="471"/>
      <c r="F25" s="475"/>
      <c r="G25" s="387"/>
      <c r="H25" s="387"/>
      <c r="I25" s="460"/>
      <c r="J25" s="479" t="str">
        <f>S7</f>
        <v>シャルムグランツＳＣ</v>
      </c>
      <c r="K25" s="480"/>
      <c r="L25" s="480"/>
      <c r="M25" s="480"/>
      <c r="N25" s="480"/>
      <c r="O25" s="480"/>
      <c r="P25" s="481"/>
      <c r="Q25" s="527">
        <f>IF(OR(S25="",S26=""),"",S25+S26)</f>
        <v>0</v>
      </c>
      <c r="R25" s="528"/>
      <c r="S25" s="51">
        <v>0</v>
      </c>
      <c r="T25" s="52" t="s">
        <v>111</v>
      </c>
      <c r="U25" s="51">
        <v>1</v>
      </c>
      <c r="V25" s="527">
        <f>IF(OR(U25="",U26=""),"",U25+U26)</f>
        <v>6</v>
      </c>
      <c r="W25" s="528"/>
      <c r="X25" s="527" t="str">
        <f>S8</f>
        <v>カテット白沢ＳＳ</v>
      </c>
      <c r="Y25" s="480"/>
      <c r="Z25" s="480"/>
      <c r="AA25" s="480"/>
      <c r="AB25" s="480"/>
      <c r="AC25" s="480"/>
      <c r="AD25" s="551"/>
      <c r="AE25" s="475"/>
      <c r="AF25" s="387"/>
      <c r="AG25" s="387"/>
      <c r="AH25" s="460"/>
      <c r="AI25" s="461" t="str">
        <f ca="1">DBCS(INDIRECT("U12対戦スケジュール!C"&amp;(ROW()-1)/2+2))</f>
        <v>１０／１／１／１０</v>
      </c>
      <c r="AJ25" s="462"/>
      <c r="AK25" s="462"/>
      <c r="AL25" s="462"/>
      <c r="AM25" s="462"/>
      <c r="AN25" s="462"/>
      <c r="AO25" s="462"/>
      <c r="AP25" s="463"/>
      <c r="AS25" s="467">
        <v>7</v>
      </c>
      <c r="AT25" s="469">
        <v>0.58333333333333337</v>
      </c>
      <c r="AU25" s="470">
        <v>0.4375</v>
      </c>
      <c r="AV25" s="471"/>
      <c r="AW25" s="475"/>
      <c r="AX25" s="387"/>
      <c r="AY25" s="387"/>
      <c r="AZ25" s="460"/>
      <c r="BA25" s="479"/>
      <c r="BB25" s="480"/>
      <c r="BC25" s="480"/>
      <c r="BD25" s="480"/>
      <c r="BE25" s="480"/>
      <c r="BF25" s="480"/>
      <c r="BG25" s="481"/>
      <c r="BH25" s="527" t="str">
        <f>IF(OR(BJ25="",BJ26=""),"",BJ25+BJ26)</f>
        <v/>
      </c>
      <c r="BI25" s="528"/>
      <c r="BJ25" s="51"/>
      <c r="BK25" s="52" t="s">
        <v>110</v>
      </c>
      <c r="BL25" s="51"/>
      <c r="BM25" s="527" t="str">
        <f>IF(OR(BL25="",BL26=""),"",BL25+BL26)</f>
        <v/>
      </c>
      <c r="BN25" s="528"/>
      <c r="BO25" s="527"/>
      <c r="BP25" s="480"/>
      <c r="BQ25" s="480"/>
      <c r="BR25" s="480"/>
      <c r="BS25" s="480"/>
      <c r="BT25" s="480"/>
      <c r="BU25" s="551"/>
      <c r="BV25" s="475"/>
      <c r="BW25" s="387"/>
      <c r="BX25" s="387"/>
      <c r="BY25" s="460"/>
      <c r="BZ25" s="461" t="str">
        <f ca="1">DBCS(INDIRECT("U12対戦スケジュール!e"&amp;(ROW()-1)/2+2))</f>
        <v/>
      </c>
      <c r="CA25" s="462"/>
      <c r="CB25" s="462"/>
      <c r="CC25" s="462"/>
      <c r="CD25" s="462"/>
      <c r="CE25" s="462"/>
      <c r="CF25" s="462"/>
      <c r="CG25" s="463"/>
    </row>
    <row r="26" spans="1:86" ht="20.100000000000001" customHeight="1" thickBot="1">
      <c r="B26" s="468"/>
      <c r="C26" s="472"/>
      <c r="D26" s="473"/>
      <c r="E26" s="474"/>
      <c r="F26" s="476"/>
      <c r="G26" s="477"/>
      <c r="H26" s="477"/>
      <c r="I26" s="478"/>
      <c r="J26" s="482"/>
      <c r="K26" s="482"/>
      <c r="L26" s="482"/>
      <c r="M26" s="482"/>
      <c r="N26" s="482"/>
      <c r="O26" s="482"/>
      <c r="P26" s="483"/>
      <c r="Q26" s="549"/>
      <c r="R26" s="550"/>
      <c r="S26" s="57">
        <v>0</v>
      </c>
      <c r="T26" s="58" t="s">
        <v>111</v>
      </c>
      <c r="U26" s="57">
        <v>5</v>
      </c>
      <c r="V26" s="549"/>
      <c r="W26" s="550"/>
      <c r="X26" s="552"/>
      <c r="Y26" s="482"/>
      <c r="Z26" s="482"/>
      <c r="AA26" s="482"/>
      <c r="AB26" s="482"/>
      <c r="AC26" s="482"/>
      <c r="AD26" s="553"/>
      <c r="AE26" s="476"/>
      <c r="AF26" s="477"/>
      <c r="AG26" s="477"/>
      <c r="AH26" s="478"/>
      <c r="AI26" s="464"/>
      <c r="AJ26" s="465"/>
      <c r="AK26" s="465"/>
      <c r="AL26" s="465"/>
      <c r="AM26" s="465"/>
      <c r="AN26" s="465"/>
      <c r="AO26" s="465"/>
      <c r="AP26" s="466"/>
      <c r="AS26" s="468"/>
      <c r="AT26" s="472"/>
      <c r="AU26" s="473"/>
      <c r="AV26" s="474"/>
      <c r="AW26" s="476"/>
      <c r="AX26" s="477"/>
      <c r="AY26" s="477"/>
      <c r="AZ26" s="478"/>
      <c r="BA26" s="482"/>
      <c r="BB26" s="482"/>
      <c r="BC26" s="482"/>
      <c r="BD26" s="482"/>
      <c r="BE26" s="482"/>
      <c r="BF26" s="482"/>
      <c r="BG26" s="483"/>
      <c r="BH26" s="549"/>
      <c r="BI26" s="550"/>
      <c r="BJ26" s="57"/>
      <c r="BK26" s="58" t="s">
        <v>110</v>
      </c>
      <c r="BL26" s="57"/>
      <c r="BM26" s="549"/>
      <c r="BN26" s="550"/>
      <c r="BO26" s="552"/>
      <c r="BP26" s="482"/>
      <c r="BQ26" s="482"/>
      <c r="BR26" s="482"/>
      <c r="BS26" s="482"/>
      <c r="BT26" s="482"/>
      <c r="BU26" s="553"/>
      <c r="BV26" s="476"/>
      <c r="BW26" s="477"/>
      <c r="BX26" s="477"/>
      <c r="BY26" s="478"/>
      <c r="BZ26" s="464"/>
      <c r="CA26" s="465"/>
      <c r="CB26" s="465"/>
      <c r="CC26" s="465"/>
      <c r="CD26" s="465"/>
      <c r="CE26" s="465"/>
      <c r="CF26" s="465"/>
      <c r="CG26" s="466"/>
    </row>
    <row r="27" spans="1:86" s="47" customFormat="1" ht="15.75" customHeight="1" thickBot="1">
      <c r="A27" s="45"/>
      <c r="B27" s="80"/>
      <c r="C27" s="81"/>
      <c r="D27" s="81"/>
      <c r="E27" s="81"/>
      <c r="F27" s="80"/>
      <c r="G27" s="80"/>
      <c r="H27" s="80"/>
      <c r="I27" s="80"/>
      <c r="J27" s="80"/>
      <c r="K27" s="77"/>
      <c r="L27" s="77"/>
      <c r="M27" s="62"/>
      <c r="N27" s="63"/>
      <c r="O27" s="62"/>
      <c r="P27" s="77"/>
      <c r="Q27" s="77"/>
      <c r="R27" s="80"/>
      <c r="S27" s="80"/>
      <c r="T27" s="80"/>
      <c r="U27" s="80"/>
      <c r="V27" s="80"/>
      <c r="W27" s="64"/>
      <c r="X27" s="64"/>
      <c r="Y27" s="64"/>
      <c r="Z27" s="64"/>
      <c r="AA27" s="64"/>
      <c r="AB27" s="64"/>
      <c r="AC27" s="45"/>
      <c r="AR27" s="45"/>
      <c r="AS27" s="115"/>
      <c r="AT27" s="116"/>
      <c r="AU27" s="116"/>
      <c r="AV27" s="116"/>
      <c r="AW27" s="115"/>
      <c r="AX27" s="115"/>
      <c r="AY27" s="115"/>
      <c r="AZ27" s="115"/>
      <c r="BA27" s="115"/>
      <c r="BB27" s="111"/>
      <c r="BC27" s="111"/>
      <c r="BD27" s="62"/>
      <c r="BE27" s="63"/>
      <c r="BF27" s="62"/>
      <c r="BG27" s="111"/>
      <c r="BH27" s="111"/>
      <c r="BI27" s="115"/>
      <c r="BJ27" s="115"/>
      <c r="BK27" s="115"/>
      <c r="BL27" s="115"/>
      <c r="BM27" s="115"/>
      <c r="BN27" s="64"/>
      <c r="BO27" s="64"/>
      <c r="BP27" s="64"/>
      <c r="BQ27" s="64"/>
      <c r="BR27" s="64"/>
      <c r="BS27" s="64"/>
      <c r="BT27" s="45"/>
    </row>
    <row r="28" spans="1:86" ht="20.25" customHeight="1" thickBot="1">
      <c r="D28" s="451" t="s">
        <v>112</v>
      </c>
      <c r="E28" s="452"/>
      <c r="F28" s="452"/>
      <c r="G28" s="452"/>
      <c r="H28" s="452"/>
      <c r="I28" s="452"/>
      <c r="J28" s="452" t="s">
        <v>108</v>
      </c>
      <c r="K28" s="452"/>
      <c r="L28" s="452"/>
      <c r="M28" s="452"/>
      <c r="N28" s="452"/>
      <c r="O28" s="452"/>
      <c r="P28" s="452"/>
      <c r="Q28" s="452"/>
      <c r="R28" s="453" t="s">
        <v>113</v>
      </c>
      <c r="S28" s="453"/>
      <c r="T28" s="453"/>
      <c r="U28" s="453"/>
      <c r="V28" s="453"/>
      <c r="W28" s="453"/>
      <c r="X28" s="453"/>
      <c r="Y28" s="453"/>
      <c r="Z28" s="453"/>
      <c r="AA28" s="454" t="s">
        <v>114</v>
      </c>
      <c r="AB28" s="454"/>
      <c r="AC28" s="454"/>
      <c r="AD28" s="454" t="s">
        <v>115</v>
      </c>
      <c r="AE28" s="454"/>
      <c r="AF28" s="454"/>
      <c r="AG28" s="454"/>
      <c r="AH28" s="454"/>
      <c r="AI28" s="454"/>
      <c r="AJ28" s="454"/>
      <c r="AK28" s="454"/>
      <c r="AL28" s="454"/>
      <c r="AM28" s="455"/>
      <c r="AU28" s="451" t="s">
        <v>112</v>
      </c>
      <c r="AV28" s="452"/>
      <c r="AW28" s="452"/>
      <c r="AX28" s="452"/>
      <c r="AY28" s="452"/>
      <c r="AZ28" s="452"/>
      <c r="BA28" s="452" t="s">
        <v>108</v>
      </c>
      <c r="BB28" s="452"/>
      <c r="BC28" s="452"/>
      <c r="BD28" s="452"/>
      <c r="BE28" s="452"/>
      <c r="BF28" s="452"/>
      <c r="BG28" s="452"/>
      <c r="BH28" s="452"/>
      <c r="BI28" s="453" t="s">
        <v>113</v>
      </c>
      <c r="BJ28" s="453"/>
      <c r="BK28" s="453"/>
      <c r="BL28" s="453"/>
      <c r="BM28" s="453"/>
      <c r="BN28" s="453"/>
      <c r="BO28" s="453"/>
      <c r="BP28" s="453"/>
      <c r="BQ28" s="453"/>
      <c r="BR28" s="454" t="s">
        <v>114</v>
      </c>
      <c r="BS28" s="454"/>
      <c r="BT28" s="454"/>
      <c r="BU28" s="454" t="s">
        <v>115</v>
      </c>
      <c r="BV28" s="454"/>
      <c r="BW28" s="454"/>
      <c r="BX28" s="454"/>
      <c r="BY28" s="454"/>
      <c r="BZ28" s="454"/>
      <c r="CA28" s="454"/>
      <c r="CB28" s="454"/>
      <c r="CC28" s="454"/>
      <c r="CD28" s="455"/>
    </row>
    <row r="29" spans="1:86" ht="30" customHeight="1">
      <c r="D29" s="410" t="s">
        <v>116</v>
      </c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2"/>
      <c r="S29" s="412"/>
      <c r="T29" s="412"/>
      <c r="U29" s="412"/>
      <c r="V29" s="412"/>
      <c r="W29" s="412"/>
      <c r="X29" s="412"/>
      <c r="Y29" s="412"/>
      <c r="Z29" s="412"/>
      <c r="AA29" s="413"/>
      <c r="AB29" s="413"/>
      <c r="AC29" s="413"/>
      <c r="AD29" s="414"/>
      <c r="AE29" s="414"/>
      <c r="AF29" s="414"/>
      <c r="AG29" s="414"/>
      <c r="AH29" s="414"/>
      <c r="AI29" s="414"/>
      <c r="AJ29" s="414"/>
      <c r="AK29" s="414"/>
      <c r="AL29" s="414"/>
      <c r="AM29" s="415"/>
      <c r="AU29" s="410" t="s">
        <v>116</v>
      </c>
      <c r="AV29" s="411"/>
      <c r="AW29" s="411"/>
      <c r="AX29" s="411"/>
      <c r="AY29" s="411"/>
      <c r="AZ29" s="411"/>
      <c r="BA29" s="411"/>
      <c r="BB29" s="411"/>
      <c r="BC29" s="411"/>
      <c r="BD29" s="411"/>
      <c r="BE29" s="411"/>
      <c r="BF29" s="411"/>
      <c r="BG29" s="411"/>
      <c r="BH29" s="411"/>
      <c r="BI29" s="412"/>
      <c r="BJ29" s="412"/>
      <c r="BK29" s="412"/>
      <c r="BL29" s="412"/>
      <c r="BM29" s="412"/>
      <c r="BN29" s="412"/>
      <c r="BO29" s="412"/>
      <c r="BP29" s="412"/>
      <c r="BQ29" s="412"/>
      <c r="BR29" s="413"/>
      <c r="BS29" s="413"/>
      <c r="BT29" s="413"/>
      <c r="BU29" s="414"/>
      <c r="BV29" s="414"/>
      <c r="BW29" s="414"/>
      <c r="BX29" s="414"/>
      <c r="BY29" s="414"/>
      <c r="BZ29" s="414"/>
      <c r="CA29" s="414"/>
      <c r="CB29" s="414"/>
      <c r="CC29" s="414"/>
      <c r="CD29" s="415"/>
    </row>
    <row r="30" spans="1:86" ht="30" customHeight="1">
      <c r="D30" s="419" t="s">
        <v>116</v>
      </c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1"/>
      <c r="S30" s="421"/>
      <c r="T30" s="421"/>
      <c r="U30" s="421"/>
      <c r="V30" s="421"/>
      <c r="W30" s="421"/>
      <c r="X30" s="421"/>
      <c r="Y30" s="421"/>
      <c r="Z30" s="421"/>
      <c r="AA30" s="422"/>
      <c r="AB30" s="422"/>
      <c r="AC30" s="422"/>
      <c r="AD30" s="423"/>
      <c r="AE30" s="423"/>
      <c r="AF30" s="423"/>
      <c r="AG30" s="423"/>
      <c r="AH30" s="423"/>
      <c r="AI30" s="423"/>
      <c r="AJ30" s="423"/>
      <c r="AK30" s="423"/>
      <c r="AL30" s="423"/>
      <c r="AM30" s="424"/>
      <c r="AU30" s="419" t="s">
        <v>116</v>
      </c>
      <c r="AV30" s="420"/>
      <c r="AW30" s="420"/>
      <c r="AX30" s="420"/>
      <c r="AY30" s="420"/>
      <c r="AZ30" s="420"/>
      <c r="BA30" s="420"/>
      <c r="BB30" s="420"/>
      <c r="BC30" s="420"/>
      <c r="BD30" s="420"/>
      <c r="BE30" s="420"/>
      <c r="BF30" s="420"/>
      <c r="BG30" s="420"/>
      <c r="BH30" s="420"/>
      <c r="BI30" s="421"/>
      <c r="BJ30" s="421"/>
      <c r="BK30" s="421"/>
      <c r="BL30" s="421"/>
      <c r="BM30" s="421"/>
      <c r="BN30" s="421"/>
      <c r="BO30" s="421"/>
      <c r="BP30" s="421"/>
      <c r="BQ30" s="421"/>
      <c r="BR30" s="422"/>
      <c r="BS30" s="422"/>
      <c r="BT30" s="422"/>
      <c r="BU30" s="423"/>
      <c r="BV30" s="423"/>
      <c r="BW30" s="423"/>
      <c r="BX30" s="423"/>
      <c r="BY30" s="423"/>
      <c r="BZ30" s="423"/>
      <c r="CA30" s="423"/>
      <c r="CB30" s="423"/>
      <c r="CC30" s="423"/>
      <c r="CD30" s="424"/>
    </row>
    <row r="31" spans="1:86" ht="30" customHeight="1" thickBot="1">
      <c r="D31" s="425" t="s">
        <v>116</v>
      </c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7"/>
      <c r="S31" s="427"/>
      <c r="T31" s="427"/>
      <c r="U31" s="427"/>
      <c r="V31" s="427"/>
      <c r="W31" s="427"/>
      <c r="X31" s="427"/>
      <c r="Y31" s="427"/>
      <c r="Z31" s="427"/>
      <c r="AA31" s="428"/>
      <c r="AB31" s="428"/>
      <c r="AC31" s="428"/>
      <c r="AD31" s="429"/>
      <c r="AE31" s="429"/>
      <c r="AF31" s="429"/>
      <c r="AG31" s="429"/>
      <c r="AH31" s="429"/>
      <c r="AI31" s="429"/>
      <c r="AJ31" s="429"/>
      <c r="AK31" s="429"/>
      <c r="AL31" s="429"/>
      <c r="AM31" s="430"/>
      <c r="AU31" s="425" t="s">
        <v>116</v>
      </c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  <c r="BG31" s="426"/>
      <c r="BH31" s="426"/>
      <c r="BI31" s="427"/>
      <c r="BJ31" s="427"/>
      <c r="BK31" s="427"/>
      <c r="BL31" s="427"/>
      <c r="BM31" s="427"/>
      <c r="BN31" s="427"/>
      <c r="BO31" s="427"/>
      <c r="BP31" s="427"/>
      <c r="BQ31" s="427"/>
      <c r="BR31" s="428"/>
      <c r="BS31" s="428"/>
      <c r="BT31" s="428"/>
      <c r="BU31" s="429"/>
      <c r="BV31" s="429"/>
      <c r="BW31" s="429"/>
      <c r="BX31" s="429"/>
      <c r="BY31" s="429"/>
      <c r="BZ31" s="429"/>
      <c r="CA31" s="429"/>
      <c r="CB31" s="429"/>
      <c r="CC31" s="429"/>
      <c r="CD31" s="430"/>
    </row>
    <row r="32" spans="1:86" ht="14.25" customHeight="1">
      <c r="A32" s="542" t="s">
        <v>225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542" t="s">
        <v>225</v>
      </c>
      <c r="AS32" s="542"/>
      <c r="AT32" s="542"/>
      <c r="AU32" s="542"/>
      <c r="AV32" s="542"/>
      <c r="AW32" s="542"/>
      <c r="AX32" s="542"/>
      <c r="AY32" s="542"/>
      <c r="AZ32" s="542"/>
      <c r="BA32" s="542"/>
      <c r="BB32" s="542"/>
      <c r="BC32" s="542"/>
      <c r="BD32" s="542"/>
      <c r="BE32" s="542"/>
      <c r="BF32" s="542"/>
      <c r="BG32" s="542"/>
      <c r="BH32" s="542"/>
      <c r="BI32" s="542"/>
      <c r="BJ32" s="542"/>
      <c r="BK32" s="542"/>
      <c r="BL32" s="542"/>
      <c r="BM32" s="542"/>
      <c r="BN32" s="542"/>
      <c r="BO32" s="542"/>
      <c r="BP32" s="542"/>
      <c r="BQ32" s="542"/>
      <c r="BR32" s="542"/>
      <c r="BS32" s="542"/>
      <c r="BT32" s="542"/>
      <c r="BU32" s="542"/>
      <c r="BV32" s="542"/>
      <c r="BW32" s="542"/>
      <c r="BX32" s="542"/>
      <c r="BY32" s="542"/>
      <c r="BZ32" s="542"/>
      <c r="CA32" s="542"/>
      <c r="CB32" s="542"/>
      <c r="CC32" s="542"/>
      <c r="CD32" s="542"/>
      <c r="CE32" s="542"/>
      <c r="CF32" s="542"/>
      <c r="CG32" s="542"/>
      <c r="CH32" s="542"/>
    </row>
    <row r="33" spans="1:86" ht="14.25" customHeight="1">
      <c r="A33" s="542"/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2"/>
      <c r="AL33" s="542"/>
      <c r="AM33" s="542"/>
      <c r="AN33" s="542"/>
      <c r="AO33" s="542"/>
      <c r="AP33" s="542"/>
      <c r="AQ33" s="542"/>
      <c r="AR33" s="542"/>
      <c r="AS33" s="542"/>
      <c r="AT33" s="542"/>
      <c r="AU33" s="542"/>
      <c r="AV33" s="542"/>
      <c r="AW33" s="542"/>
      <c r="AX33" s="542"/>
      <c r="AY33" s="542"/>
      <c r="AZ33" s="542"/>
      <c r="BA33" s="542"/>
      <c r="BB33" s="542"/>
      <c r="BC33" s="542"/>
      <c r="BD33" s="542"/>
      <c r="BE33" s="542"/>
      <c r="BF33" s="542"/>
      <c r="BG33" s="542"/>
      <c r="BH33" s="542"/>
      <c r="BI33" s="542"/>
      <c r="BJ33" s="542"/>
      <c r="BK33" s="542"/>
      <c r="BL33" s="542"/>
      <c r="BM33" s="542"/>
      <c r="BN33" s="542"/>
      <c r="BO33" s="542"/>
      <c r="BP33" s="542"/>
      <c r="BQ33" s="542"/>
      <c r="BR33" s="542"/>
      <c r="BS33" s="542"/>
      <c r="BT33" s="542"/>
      <c r="BU33" s="542"/>
      <c r="BV33" s="542"/>
      <c r="BW33" s="542"/>
      <c r="BX33" s="542"/>
      <c r="BY33" s="542"/>
      <c r="BZ33" s="542"/>
      <c r="CA33" s="542"/>
      <c r="CB33" s="542"/>
      <c r="CC33" s="542"/>
      <c r="CD33" s="542"/>
      <c r="CE33" s="542"/>
      <c r="CF33" s="542"/>
      <c r="CG33" s="542"/>
      <c r="CH33" s="542"/>
    </row>
    <row r="34" spans="1:86" ht="27.75" customHeight="1">
      <c r="C34" s="543" t="s">
        <v>103</v>
      </c>
      <c r="D34" s="543"/>
      <c r="E34" s="543"/>
      <c r="F34" s="543"/>
      <c r="G34" s="546" t="str">
        <f>U12対戦スケジュール!B28</f>
        <v>石井１</v>
      </c>
      <c r="H34" s="543"/>
      <c r="I34" s="543"/>
      <c r="J34" s="543"/>
      <c r="K34" s="543"/>
      <c r="L34" s="543"/>
      <c r="M34" s="543"/>
      <c r="N34" s="543"/>
      <c r="O34" s="543"/>
      <c r="P34" s="543" t="s">
        <v>104</v>
      </c>
      <c r="Q34" s="543"/>
      <c r="R34" s="543"/>
      <c r="S34" s="543"/>
      <c r="T34" s="543" t="str">
        <f>U12対戦スケジュール!B29</f>
        <v>ＦＣアリーバ</v>
      </c>
      <c r="U34" s="543"/>
      <c r="V34" s="543"/>
      <c r="W34" s="543"/>
      <c r="X34" s="543"/>
      <c r="Y34" s="543"/>
      <c r="Z34" s="543"/>
      <c r="AA34" s="543"/>
      <c r="AB34" s="543"/>
      <c r="AC34" s="543" t="s">
        <v>105</v>
      </c>
      <c r="AD34" s="543"/>
      <c r="AE34" s="543"/>
      <c r="AF34" s="543"/>
      <c r="AG34" s="547">
        <v>43351</v>
      </c>
      <c r="AH34" s="547"/>
      <c r="AI34" s="547"/>
      <c r="AJ34" s="547"/>
      <c r="AK34" s="547"/>
      <c r="AL34" s="547"/>
      <c r="AM34" s="547"/>
      <c r="AN34" s="547"/>
      <c r="AO34" s="547"/>
      <c r="AT34" s="543" t="s">
        <v>103</v>
      </c>
      <c r="AU34" s="543"/>
      <c r="AV34" s="543"/>
      <c r="AW34" s="543"/>
      <c r="AX34" s="546" t="str">
        <f>U12対戦スケジュール!D28</f>
        <v>石井２</v>
      </c>
      <c r="AY34" s="543"/>
      <c r="AZ34" s="543"/>
      <c r="BA34" s="543"/>
      <c r="BB34" s="543"/>
      <c r="BC34" s="543"/>
      <c r="BD34" s="543"/>
      <c r="BE34" s="543"/>
      <c r="BF34" s="543"/>
      <c r="BG34" s="543" t="s">
        <v>104</v>
      </c>
      <c r="BH34" s="543"/>
      <c r="BI34" s="543"/>
      <c r="BJ34" s="543"/>
      <c r="BK34" s="546" t="str">
        <f>U12対戦スケジュール!D29</f>
        <v>石井ＦＣ</v>
      </c>
      <c r="BL34" s="543"/>
      <c r="BM34" s="543"/>
      <c r="BN34" s="543"/>
      <c r="BO34" s="543"/>
      <c r="BP34" s="543"/>
      <c r="BQ34" s="543"/>
      <c r="BR34" s="543"/>
      <c r="BS34" s="543"/>
      <c r="BT34" s="543" t="s">
        <v>105</v>
      </c>
      <c r="BU34" s="543"/>
      <c r="BV34" s="543"/>
      <c r="BW34" s="543"/>
      <c r="BX34" s="547">
        <v>43351</v>
      </c>
      <c r="BY34" s="547"/>
      <c r="BZ34" s="547"/>
      <c r="CA34" s="547"/>
      <c r="CB34" s="547"/>
      <c r="CC34" s="547"/>
      <c r="CD34" s="547"/>
      <c r="CE34" s="547"/>
      <c r="CF34" s="547"/>
    </row>
    <row r="35" spans="1:86" ht="15" customHeight="1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  <c r="X35" s="44"/>
      <c r="Y35" s="44"/>
      <c r="Z35" s="44"/>
      <c r="AA35" s="44"/>
      <c r="AB35" s="44"/>
      <c r="AC35" s="44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4"/>
      <c r="BO35" s="44"/>
      <c r="BP35" s="44"/>
      <c r="BQ35" s="44"/>
      <c r="BR35" s="44"/>
      <c r="BS35" s="44"/>
      <c r="BT35" s="44"/>
    </row>
    <row r="36" spans="1:86" ht="18" customHeight="1">
      <c r="C36" s="409">
        <v>1</v>
      </c>
      <c r="D36" s="409"/>
      <c r="E36" s="408" t="str">
        <f>U12組合せ!$D10</f>
        <v>石井ＦＣ</v>
      </c>
      <c r="F36" s="408"/>
      <c r="G36" s="408"/>
      <c r="H36" s="408"/>
      <c r="I36" s="408"/>
      <c r="J36" s="408"/>
      <c r="K36" s="408"/>
      <c r="L36" s="408"/>
      <c r="M36" s="408"/>
      <c r="N36" s="408"/>
      <c r="O36" s="45"/>
      <c r="P36" s="45"/>
      <c r="Q36" s="407">
        <v>6</v>
      </c>
      <c r="R36" s="407"/>
      <c r="S36" s="408" t="str">
        <f>U12組合せ!$D15</f>
        <v>ＦＣグラシアス</v>
      </c>
      <c r="T36" s="408"/>
      <c r="U36" s="408"/>
      <c r="V36" s="408"/>
      <c r="W36" s="408"/>
      <c r="X36" s="408"/>
      <c r="Y36" s="408"/>
      <c r="Z36" s="408"/>
      <c r="AA36" s="408"/>
      <c r="AB36" s="408"/>
      <c r="AC36" s="46"/>
      <c r="AD36" s="47"/>
      <c r="AE36" s="409"/>
      <c r="AF36" s="409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T36" s="407">
        <v>1</v>
      </c>
      <c r="AU36" s="407"/>
      <c r="AV36" s="408" t="str">
        <f>U12組合せ!$D10</f>
        <v>石井ＦＣ</v>
      </c>
      <c r="AW36" s="408"/>
      <c r="AX36" s="408"/>
      <c r="AY36" s="408"/>
      <c r="AZ36" s="408"/>
      <c r="BA36" s="408"/>
      <c r="BB36" s="408"/>
      <c r="BC36" s="408"/>
      <c r="BD36" s="408"/>
      <c r="BE36" s="408"/>
      <c r="BF36" s="45"/>
      <c r="BG36" s="45"/>
      <c r="BH36" s="409">
        <v>6</v>
      </c>
      <c r="BI36" s="409"/>
      <c r="BJ36" s="408" t="str">
        <f>U12組合せ!$D15</f>
        <v>ＦＣグラシアス</v>
      </c>
      <c r="BK36" s="408"/>
      <c r="BL36" s="408"/>
      <c r="BM36" s="408"/>
      <c r="BN36" s="408"/>
      <c r="BO36" s="408"/>
      <c r="BP36" s="408"/>
      <c r="BQ36" s="408"/>
      <c r="BR36" s="408"/>
      <c r="BS36" s="408"/>
      <c r="BT36" s="46"/>
      <c r="BU36" s="47"/>
      <c r="BV36" s="409"/>
      <c r="BW36" s="409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</row>
    <row r="37" spans="1:86" ht="18" customHeight="1">
      <c r="C37" s="407">
        <v>2</v>
      </c>
      <c r="D37" s="407"/>
      <c r="E37" s="408" t="str">
        <f>U12組合せ!$D11</f>
        <v>細谷ＳＣ</v>
      </c>
      <c r="F37" s="408"/>
      <c r="G37" s="408"/>
      <c r="H37" s="408"/>
      <c r="I37" s="408"/>
      <c r="J37" s="408"/>
      <c r="K37" s="408"/>
      <c r="L37" s="408"/>
      <c r="M37" s="408"/>
      <c r="N37" s="408"/>
      <c r="O37" s="45"/>
      <c r="P37" s="45"/>
      <c r="Q37" s="409">
        <v>7</v>
      </c>
      <c r="R37" s="409"/>
      <c r="S37" s="408" t="str">
        <f>U12組合せ!$D16</f>
        <v>岡本ＦＣ</v>
      </c>
      <c r="T37" s="408"/>
      <c r="U37" s="408"/>
      <c r="V37" s="408"/>
      <c r="W37" s="408"/>
      <c r="X37" s="408"/>
      <c r="Y37" s="408"/>
      <c r="Z37" s="408"/>
      <c r="AA37" s="408"/>
      <c r="AB37" s="408"/>
      <c r="AC37" s="46"/>
      <c r="AD37" s="47"/>
      <c r="AE37" s="409"/>
      <c r="AF37" s="409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T37" s="409">
        <v>2</v>
      </c>
      <c r="AU37" s="409"/>
      <c r="AV37" s="408" t="str">
        <f>U12組合せ!$D11</f>
        <v>細谷ＳＣ</v>
      </c>
      <c r="AW37" s="408"/>
      <c r="AX37" s="408"/>
      <c r="AY37" s="408"/>
      <c r="AZ37" s="408"/>
      <c r="BA37" s="408"/>
      <c r="BB37" s="408"/>
      <c r="BC37" s="408"/>
      <c r="BD37" s="408"/>
      <c r="BE37" s="408"/>
      <c r="BF37" s="45"/>
      <c r="BG37" s="45"/>
      <c r="BH37" s="407">
        <v>7</v>
      </c>
      <c r="BI37" s="407"/>
      <c r="BJ37" s="408" t="str">
        <f>U12組合せ!$D16</f>
        <v>岡本ＦＣ</v>
      </c>
      <c r="BK37" s="408"/>
      <c r="BL37" s="408"/>
      <c r="BM37" s="408"/>
      <c r="BN37" s="408"/>
      <c r="BO37" s="408"/>
      <c r="BP37" s="408"/>
      <c r="BQ37" s="408"/>
      <c r="BR37" s="408"/>
      <c r="BS37" s="408"/>
      <c r="BT37" s="46"/>
      <c r="BU37" s="47"/>
      <c r="BV37" s="409"/>
      <c r="BW37" s="409"/>
      <c r="BX37" s="408"/>
      <c r="BY37" s="408"/>
      <c r="BZ37" s="408"/>
      <c r="CA37" s="408"/>
      <c r="CB37" s="408"/>
      <c r="CC37" s="408"/>
      <c r="CD37" s="408"/>
      <c r="CE37" s="408"/>
      <c r="CF37" s="408"/>
      <c r="CG37" s="408"/>
    </row>
    <row r="38" spans="1:86" ht="18" customHeight="1">
      <c r="C38" s="409">
        <v>3</v>
      </c>
      <c r="D38" s="409"/>
      <c r="E38" s="408" t="str">
        <f>U12組合せ!$D12</f>
        <v>ＦＣみらい Ｖ</v>
      </c>
      <c r="F38" s="408"/>
      <c r="G38" s="408"/>
      <c r="H38" s="408"/>
      <c r="I38" s="408"/>
      <c r="J38" s="408"/>
      <c r="K38" s="408"/>
      <c r="L38" s="408"/>
      <c r="M38" s="408"/>
      <c r="N38" s="408"/>
      <c r="O38" s="45"/>
      <c r="P38" s="45"/>
      <c r="Q38" s="407">
        <v>8</v>
      </c>
      <c r="R38" s="407"/>
      <c r="S38" s="408" t="str">
        <f>U12組合せ!$D17</f>
        <v>シャルムグランツＳＣ</v>
      </c>
      <c r="T38" s="408"/>
      <c r="U38" s="408"/>
      <c r="V38" s="408"/>
      <c r="W38" s="408"/>
      <c r="X38" s="408"/>
      <c r="Y38" s="408"/>
      <c r="Z38" s="408"/>
      <c r="AA38" s="408"/>
      <c r="AB38" s="408"/>
      <c r="AC38" s="46"/>
      <c r="AD38" s="47"/>
      <c r="AE38" s="409"/>
      <c r="AF38" s="409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T38" s="407">
        <v>3</v>
      </c>
      <c r="AU38" s="407"/>
      <c r="AV38" s="408" t="str">
        <f>U12組合せ!$D12</f>
        <v>ＦＣみらい Ｖ</v>
      </c>
      <c r="AW38" s="408"/>
      <c r="AX38" s="408"/>
      <c r="AY38" s="408"/>
      <c r="AZ38" s="408"/>
      <c r="BA38" s="408"/>
      <c r="BB38" s="408"/>
      <c r="BC38" s="408"/>
      <c r="BD38" s="408"/>
      <c r="BE38" s="408"/>
      <c r="BF38" s="45"/>
      <c r="BG38" s="45"/>
      <c r="BH38" s="409">
        <v>8</v>
      </c>
      <c r="BI38" s="409"/>
      <c r="BJ38" s="408" t="str">
        <f>U12組合せ!$D17</f>
        <v>シャルムグランツＳＣ</v>
      </c>
      <c r="BK38" s="408"/>
      <c r="BL38" s="408"/>
      <c r="BM38" s="408"/>
      <c r="BN38" s="408"/>
      <c r="BO38" s="408"/>
      <c r="BP38" s="408"/>
      <c r="BQ38" s="408"/>
      <c r="BR38" s="408"/>
      <c r="BS38" s="408"/>
      <c r="BT38" s="46"/>
      <c r="BU38" s="47"/>
      <c r="BV38" s="409"/>
      <c r="BW38" s="409"/>
      <c r="BX38" s="408"/>
      <c r="BY38" s="408"/>
      <c r="BZ38" s="408"/>
      <c r="CA38" s="408"/>
      <c r="CB38" s="408"/>
      <c r="CC38" s="408"/>
      <c r="CD38" s="408"/>
      <c r="CE38" s="408"/>
      <c r="CF38" s="408"/>
      <c r="CG38" s="408"/>
    </row>
    <row r="39" spans="1:86" ht="18" customHeight="1">
      <c r="B39" s="43"/>
      <c r="C39" s="407">
        <v>4</v>
      </c>
      <c r="D39" s="407"/>
      <c r="E39" s="408" t="str">
        <f>U12組合せ!$D13</f>
        <v>岡西ＦＣ</v>
      </c>
      <c r="F39" s="408"/>
      <c r="G39" s="408"/>
      <c r="H39" s="408"/>
      <c r="I39" s="408"/>
      <c r="J39" s="408"/>
      <c r="K39" s="408"/>
      <c r="L39" s="408"/>
      <c r="M39" s="408"/>
      <c r="N39" s="408"/>
      <c r="O39" s="45"/>
      <c r="P39" s="45"/>
      <c r="Q39" s="409">
        <v>9</v>
      </c>
      <c r="R39" s="409"/>
      <c r="S39" s="408" t="str">
        <f>U12組合せ!$D18</f>
        <v>カテット白沢ＳＳ</v>
      </c>
      <c r="T39" s="408"/>
      <c r="U39" s="408"/>
      <c r="V39" s="408"/>
      <c r="W39" s="408"/>
      <c r="X39" s="408"/>
      <c r="Y39" s="408"/>
      <c r="Z39" s="408"/>
      <c r="AA39" s="408"/>
      <c r="AB39" s="408"/>
      <c r="AC39" s="46"/>
      <c r="AD39" s="45"/>
      <c r="AE39" s="409"/>
      <c r="AF39" s="409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43"/>
      <c r="AS39" s="43"/>
      <c r="AT39" s="409">
        <v>4</v>
      </c>
      <c r="AU39" s="409"/>
      <c r="AV39" s="408" t="str">
        <f>U12組合せ!$D13</f>
        <v>岡西ＦＣ</v>
      </c>
      <c r="AW39" s="408"/>
      <c r="AX39" s="408"/>
      <c r="AY39" s="408"/>
      <c r="AZ39" s="408"/>
      <c r="BA39" s="408"/>
      <c r="BB39" s="408"/>
      <c r="BC39" s="408"/>
      <c r="BD39" s="408"/>
      <c r="BE39" s="408"/>
      <c r="BF39" s="45"/>
      <c r="BG39" s="45"/>
      <c r="BH39" s="407">
        <v>9</v>
      </c>
      <c r="BI39" s="407"/>
      <c r="BJ39" s="408" t="str">
        <f>U12組合せ!$D18</f>
        <v>カテット白沢ＳＳ</v>
      </c>
      <c r="BK39" s="408"/>
      <c r="BL39" s="408"/>
      <c r="BM39" s="408"/>
      <c r="BN39" s="408"/>
      <c r="BO39" s="408"/>
      <c r="BP39" s="408"/>
      <c r="BQ39" s="408"/>
      <c r="BR39" s="408"/>
      <c r="BS39" s="408"/>
      <c r="BT39" s="46"/>
      <c r="BU39" s="45"/>
      <c r="BV39" s="409"/>
      <c r="BW39" s="409"/>
      <c r="BX39" s="408"/>
      <c r="BY39" s="408"/>
      <c r="BZ39" s="408"/>
      <c r="CA39" s="408"/>
      <c r="CB39" s="408"/>
      <c r="CC39" s="408"/>
      <c r="CD39" s="408"/>
      <c r="CE39" s="408"/>
      <c r="CF39" s="408"/>
      <c r="CG39" s="408"/>
      <c r="CH39" s="43"/>
    </row>
    <row r="40" spans="1:86" ht="18" customHeight="1">
      <c r="C40" s="409">
        <v>5</v>
      </c>
      <c r="D40" s="409"/>
      <c r="E40" s="408" t="str">
        <f>U12組合せ!$D14</f>
        <v>ＦＣグランディール宇都宮</v>
      </c>
      <c r="F40" s="408"/>
      <c r="G40" s="408"/>
      <c r="H40" s="408"/>
      <c r="I40" s="408"/>
      <c r="J40" s="408"/>
      <c r="K40" s="408"/>
      <c r="L40" s="408"/>
      <c r="M40" s="408"/>
      <c r="N40" s="408"/>
      <c r="O40" s="45"/>
      <c r="P40" s="45"/>
      <c r="Q40" s="407">
        <v>10</v>
      </c>
      <c r="R40" s="407"/>
      <c r="S40" s="408" t="str">
        <f>U12組合せ!$D19</f>
        <v>ＦＣアリーバ</v>
      </c>
      <c r="T40" s="408"/>
      <c r="U40" s="408"/>
      <c r="V40" s="408"/>
      <c r="W40" s="408"/>
      <c r="X40" s="408"/>
      <c r="Y40" s="408"/>
      <c r="Z40" s="408"/>
      <c r="AA40" s="408"/>
      <c r="AB40" s="408"/>
      <c r="AC40" s="46"/>
      <c r="AD40" s="47"/>
      <c r="AE40" s="409"/>
      <c r="AF40" s="409"/>
      <c r="AG40" s="404"/>
      <c r="AH40" s="405"/>
      <c r="AI40" s="405"/>
      <c r="AJ40" s="405"/>
      <c r="AK40" s="405"/>
      <c r="AL40" s="405"/>
      <c r="AM40" s="405"/>
      <c r="AN40" s="405"/>
      <c r="AO40" s="405"/>
      <c r="AP40" s="406"/>
      <c r="AT40" s="407">
        <v>5</v>
      </c>
      <c r="AU40" s="407"/>
      <c r="AV40" s="408" t="str">
        <f>U12組合せ!$D14</f>
        <v>ＦＣグランディール宇都宮</v>
      </c>
      <c r="AW40" s="408"/>
      <c r="AX40" s="408"/>
      <c r="AY40" s="408"/>
      <c r="AZ40" s="408"/>
      <c r="BA40" s="408"/>
      <c r="BB40" s="408"/>
      <c r="BC40" s="408"/>
      <c r="BD40" s="408"/>
      <c r="BE40" s="408"/>
      <c r="BF40" s="45"/>
      <c r="BG40" s="45"/>
      <c r="BH40" s="409">
        <v>10</v>
      </c>
      <c r="BI40" s="409"/>
      <c r="BJ40" s="408" t="str">
        <f>U12組合せ!$D19</f>
        <v>ＦＣアリーバ</v>
      </c>
      <c r="BK40" s="408"/>
      <c r="BL40" s="408"/>
      <c r="BM40" s="408"/>
      <c r="BN40" s="408"/>
      <c r="BO40" s="408"/>
      <c r="BP40" s="408"/>
      <c r="BQ40" s="408"/>
      <c r="BR40" s="408"/>
      <c r="BS40" s="408"/>
      <c r="BT40" s="46"/>
      <c r="BU40" s="47"/>
      <c r="BV40" s="409"/>
      <c r="BW40" s="409"/>
      <c r="BX40" s="404"/>
      <c r="BY40" s="405"/>
      <c r="BZ40" s="405"/>
      <c r="CA40" s="405"/>
      <c r="CB40" s="405"/>
      <c r="CC40" s="405"/>
      <c r="CD40" s="405"/>
      <c r="CE40" s="405"/>
      <c r="CF40" s="405"/>
      <c r="CG40" s="406"/>
    </row>
    <row r="41" spans="1:86" ht="15" customHeight="1">
      <c r="C41" s="48"/>
      <c r="D41" s="49"/>
      <c r="E41" s="49"/>
      <c r="F41" s="49"/>
      <c r="G41" s="49"/>
      <c r="H41" s="49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AT41" s="48"/>
      <c r="AU41" s="49"/>
      <c r="AV41" s="49"/>
      <c r="AW41" s="49"/>
      <c r="AX41" s="49"/>
      <c r="AY41" s="49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9"/>
      <c r="BL41" s="43"/>
      <c r="BM41" s="49"/>
      <c r="BN41" s="43"/>
      <c r="BO41" s="49"/>
      <c r="BP41" s="43"/>
      <c r="BQ41" s="49"/>
      <c r="BR41" s="43"/>
      <c r="BS41" s="49"/>
      <c r="BT41" s="49"/>
    </row>
    <row r="42" spans="1:86" ht="21" customHeight="1" thickBot="1">
      <c r="B42" s="42" t="s">
        <v>106</v>
      </c>
      <c r="AS42" s="42" t="s">
        <v>106</v>
      </c>
    </row>
    <row r="43" spans="1:86" ht="20.25" customHeight="1" thickBot="1">
      <c r="B43" s="50"/>
      <c r="C43" s="531" t="s">
        <v>107</v>
      </c>
      <c r="D43" s="532"/>
      <c r="E43" s="533"/>
      <c r="F43" s="534" t="s">
        <v>226</v>
      </c>
      <c r="G43" s="535"/>
      <c r="H43" s="535"/>
      <c r="I43" s="536"/>
      <c r="J43" s="532" t="s">
        <v>108</v>
      </c>
      <c r="K43" s="537"/>
      <c r="L43" s="537"/>
      <c r="M43" s="537"/>
      <c r="N43" s="537"/>
      <c r="O43" s="537"/>
      <c r="P43" s="538"/>
      <c r="Q43" s="539" t="s">
        <v>109</v>
      </c>
      <c r="R43" s="539"/>
      <c r="S43" s="539"/>
      <c r="T43" s="539"/>
      <c r="U43" s="539"/>
      <c r="V43" s="539"/>
      <c r="W43" s="539"/>
      <c r="X43" s="540" t="s">
        <v>108</v>
      </c>
      <c r="Y43" s="537"/>
      <c r="Z43" s="537"/>
      <c r="AA43" s="537"/>
      <c r="AB43" s="537"/>
      <c r="AC43" s="537"/>
      <c r="AD43" s="541"/>
      <c r="AE43" s="534" t="s">
        <v>226</v>
      </c>
      <c r="AF43" s="535"/>
      <c r="AG43" s="535"/>
      <c r="AH43" s="536"/>
      <c r="AI43" s="531" t="s">
        <v>409</v>
      </c>
      <c r="AJ43" s="532"/>
      <c r="AK43" s="537"/>
      <c r="AL43" s="537"/>
      <c r="AM43" s="537"/>
      <c r="AN43" s="537"/>
      <c r="AO43" s="537"/>
      <c r="AP43" s="541"/>
      <c r="AS43" s="50"/>
      <c r="AT43" s="531" t="s">
        <v>107</v>
      </c>
      <c r="AU43" s="532"/>
      <c r="AV43" s="533"/>
      <c r="AW43" s="534" t="s">
        <v>226</v>
      </c>
      <c r="AX43" s="535"/>
      <c r="AY43" s="535"/>
      <c r="AZ43" s="536"/>
      <c r="BA43" s="532" t="s">
        <v>108</v>
      </c>
      <c r="BB43" s="537"/>
      <c r="BC43" s="537"/>
      <c r="BD43" s="537"/>
      <c r="BE43" s="537"/>
      <c r="BF43" s="537"/>
      <c r="BG43" s="538"/>
      <c r="BH43" s="539" t="s">
        <v>109</v>
      </c>
      <c r="BI43" s="539"/>
      <c r="BJ43" s="539"/>
      <c r="BK43" s="539"/>
      <c r="BL43" s="539"/>
      <c r="BM43" s="539"/>
      <c r="BN43" s="539"/>
      <c r="BO43" s="540" t="s">
        <v>108</v>
      </c>
      <c r="BP43" s="537"/>
      <c r="BQ43" s="537"/>
      <c r="BR43" s="537"/>
      <c r="BS43" s="537"/>
      <c r="BT43" s="537"/>
      <c r="BU43" s="541"/>
      <c r="BV43" s="534" t="s">
        <v>226</v>
      </c>
      <c r="BW43" s="535"/>
      <c r="BX43" s="535"/>
      <c r="BY43" s="536"/>
      <c r="BZ43" s="531" t="s">
        <v>409</v>
      </c>
      <c r="CA43" s="532"/>
      <c r="CB43" s="537"/>
      <c r="CC43" s="537"/>
      <c r="CD43" s="537"/>
      <c r="CE43" s="537"/>
      <c r="CF43" s="537"/>
      <c r="CG43" s="541"/>
    </row>
    <row r="44" spans="1:86" ht="20.100000000000001" customHeight="1">
      <c r="B44" s="467">
        <v>1</v>
      </c>
      <c r="C44" s="469">
        <v>0.375</v>
      </c>
      <c r="D44" s="470"/>
      <c r="E44" s="471"/>
      <c r="F44" s="521"/>
      <c r="G44" s="522"/>
      <c r="H44" s="522"/>
      <c r="I44" s="523"/>
      <c r="J44" s="524" t="str">
        <f>E37</f>
        <v>細谷ＳＣ</v>
      </c>
      <c r="K44" s="525"/>
      <c r="L44" s="525"/>
      <c r="M44" s="525"/>
      <c r="N44" s="525"/>
      <c r="O44" s="525"/>
      <c r="P44" s="526"/>
      <c r="Q44" s="527">
        <f>IF(OR(S44="",S45=""),"",S44+S45)</f>
        <v>13</v>
      </c>
      <c r="R44" s="528"/>
      <c r="S44" s="51">
        <v>7</v>
      </c>
      <c r="T44" s="52" t="s">
        <v>111</v>
      </c>
      <c r="U44" s="51">
        <v>1</v>
      </c>
      <c r="V44" s="527">
        <f>IF(OR(U44="",U45=""),"",U44+U45)</f>
        <v>1</v>
      </c>
      <c r="W44" s="528"/>
      <c r="X44" s="529" t="str">
        <f>E39</f>
        <v>岡西ＦＣ</v>
      </c>
      <c r="Y44" s="525"/>
      <c r="Z44" s="525"/>
      <c r="AA44" s="525"/>
      <c r="AB44" s="525"/>
      <c r="AC44" s="525"/>
      <c r="AD44" s="530"/>
      <c r="AE44" s="521"/>
      <c r="AF44" s="522"/>
      <c r="AG44" s="522"/>
      <c r="AH44" s="523"/>
      <c r="AI44" s="554" t="str">
        <f ca="1">DBCS(INDIRECT("U12対戦スケジュール!C"&amp;(ROW()/2+8)))</f>
        <v>８／１０／１０／８</v>
      </c>
      <c r="AJ44" s="555"/>
      <c r="AK44" s="555"/>
      <c r="AL44" s="555"/>
      <c r="AM44" s="555"/>
      <c r="AN44" s="555"/>
      <c r="AO44" s="555"/>
      <c r="AP44" s="556"/>
      <c r="AS44" s="467">
        <v>1</v>
      </c>
      <c r="AT44" s="469">
        <v>0.375</v>
      </c>
      <c r="AU44" s="470"/>
      <c r="AV44" s="471"/>
      <c r="AW44" s="521"/>
      <c r="AX44" s="522"/>
      <c r="AY44" s="522"/>
      <c r="AZ44" s="523"/>
      <c r="BA44" s="524" t="str">
        <f>AV40</f>
        <v>ＦＣグランディール宇都宮</v>
      </c>
      <c r="BB44" s="525"/>
      <c r="BC44" s="525"/>
      <c r="BD44" s="525"/>
      <c r="BE44" s="525"/>
      <c r="BF44" s="525"/>
      <c r="BG44" s="526"/>
      <c r="BH44" s="527">
        <f>IF(OR(BJ44="",BJ45=""),"",BJ44+BJ45)</f>
        <v>2</v>
      </c>
      <c r="BI44" s="528"/>
      <c r="BJ44" s="51">
        <v>0</v>
      </c>
      <c r="BK44" s="52" t="s">
        <v>111</v>
      </c>
      <c r="BL44" s="51">
        <v>0</v>
      </c>
      <c r="BM44" s="527">
        <f>IF(OR(BL44="",BL45=""),"",BL44+BL45)</f>
        <v>0</v>
      </c>
      <c r="BN44" s="528"/>
      <c r="BO44" s="529" t="str">
        <f>BJ37</f>
        <v>岡本ＦＣ</v>
      </c>
      <c r="BP44" s="525"/>
      <c r="BQ44" s="525"/>
      <c r="BR44" s="525"/>
      <c r="BS44" s="525"/>
      <c r="BT44" s="525"/>
      <c r="BU44" s="530"/>
      <c r="BV44" s="563"/>
      <c r="BW44" s="564"/>
      <c r="BX44" s="564"/>
      <c r="BY44" s="565"/>
      <c r="BZ44" s="554" t="str">
        <f ca="1">DBCS(INDIRECT("U12対戦スケジュール!e"&amp;(ROW()/2+8)))</f>
        <v>１／３／３／１</v>
      </c>
      <c r="CA44" s="555"/>
      <c r="CB44" s="555"/>
      <c r="CC44" s="555"/>
      <c r="CD44" s="555"/>
      <c r="CE44" s="555"/>
      <c r="CF44" s="555"/>
      <c r="CG44" s="556"/>
    </row>
    <row r="45" spans="1:86" ht="20.100000000000001" customHeight="1">
      <c r="B45" s="431"/>
      <c r="C45" s="432"/>
      <c r="D45" s="504"/>
      <c r="E45" s="505"/>
      <c r="F45" s="438"/>
      <c r="G45" s="506"/>
      <c r="H45" s="506"/>
      <c r="I45" s="507"/>
      <c r="J45" s="442"/>
      <c r="K45" s="442"/>
      <c r="L45" s="442"/>
      <c r="M45" s="442"/>
      <c r="N45" s="442"/>
      <c r="O45" s="442"/>
      <c r="P45" s="443"/>
      <c r="Q45" s="446"/>
      <c r="R45" s="447"/>
      <c r="S45" s="53">
        <v>6</v>
      </c>
      <c r="T45" s="54" t="s">
        <v>111</v>
      </c>
      <c r="U45" s="53">
        <v>0</v>
      </c>
      <c r="V45" s="446"/>
      <c r="W45" s="447"/>
      <c r="X45" s="449"/>
      <c r="Y45" s="442"/>
      <c r="Z45" s="442"/>
      <c r="AA45" s="442"/>
      <c r="AB45" s="442"/>
      <c r="AC45" s="442"/>
      <c r="AD45" s="450"/>
      <c r="AE45" s="438"/>
      <c r="AF45" s="506"/>
      <c r="AG45" s="506"/>
      <c r="AH45" s="507"/>
      <c r="AI45" s="514"/>
      <c r="AJ45" s="457"/>
      <c r="AK45" s="457"/>
      <c r="AL45" s="457"/>
      <c r="AM45" s="457"/>
      <c r="AN45" s="457"/>
      <c r="AO45" s="457"/>
      <c r="AP45" s="458"/>
      <c r="AS45" s="431"/>
      <c r="AT45" s="432"/>
      <c r="AU45" s="504"/>
      <c r="AV45" s="505"/>
      <c r="AW45" s="438"/>
      <c r="AX45" s="506"/>
      <c r="AY45" s="506"/>
      <c r="AZ45" s="507"/>
      <c r="BA45" s="442"/>
      <c r="BB45" s="442"/>
      <c r="BC45" s="442"/>
      <c r="BD45" s="442"/>
      <c r="BE45" s="442"/>
      <c r="BF45" s="442"/>
      <c r="BG45" s="443"/>
      <c r="BH45" s="446"/>
      <c r="BI45" s="447"/>
      <c r="BJ45" s="53">
        <v>2</v>
      </c>
      <c r="BK45" s="54" t="s">
        <v>111</v>
      </c>
      <c r="BL45" s="53">
        <v>0</v>
      </c>
      <c r="BM45" s="446"/>
      <c r="BN45" s="447"/>
      <c r="BO45" s="449"/>
      <c r="BP45" s="442"/>
      <c r="BQ45" s="442"/>
      <c r="BR45" s="442"/>
      <c r="BS45" s="442"/>
      <c r="BT45" s="442"/>
      <c r="BU45" s="450"/>
      <c r="BV45" s="475"/>
      <c r="BW45" s="561"/>
      <c r="BX45" s="561"/>
      <c r="BY45" s="562"/>
      <c r="BZ45" s="514"/>
      <c r="CA45" s="457"/>
      <c r="CB45" s="457"/>
      <c r="CC45" s="457"/>
      <c r="CD45" s="457"/>
      <c r="CE45" s="457"/>
      <c r="CF45" s="457"/>
      <c r="CG45" s="458"/>
    </row>
    <row r="46" spans="1:86" ht="20.100000000000001" customHeight="1">
      <c r="B46" s="431">
        <v>2</v>
      </c>
      <c r="C46" s="432">
        <v>0.40972222222222227</v>
      </c>
      <c r="D46" s="504">
        <v>0.4375</v>
      </c>
      <c r="E46" s="505"/>
      <c r="F46" s="435"/>
      <c r="G46" s="506"/>
      <c r="H46" s="506"/>
      <c r="I46" s="507"/>
      <c r="J46" s="508" t="str">
        <f>S38</f>
        <v>シャルムグランツＳＣ</v>
      </c>
      <c r="K46" s="509"/>
      <c r="L46" s="509"/>
      <c r="M46" s="509"/>
      <c r="N46" s="509"/>
      <c r="O46" s="509"/>
      <c r="P46" s="510"/>
      <c r="Q46" s="511">
        <f>IF(OR(S46="",S47=""),"",S46+S47)</f>
        <v>0</v>
      </c>
      <c r="R46" s="512"/>
      <c r="S46" s="55">
        <v>0</v>
      </c>
      <c r="T46" s="56" t="s">
        <v>111</v>
      </c>
      <c r="U46" s="55">
        <v>3</v>
      </c>
      <c r="V46" s="511">
        <f>IF(OR(U46="",U47=""),"",U46+U47)</f>
        <v>4</v>
      </c>
      <c r="W46" s="512"/>
      <c r="X46" s="511" t="str">
        <f>S40</f>
        <v>ＦＣアリーバ</v>
      </c>
      <c r="Y46" s="509"/>
      <c r="Z46" s="509"/>
      <c r="AA46" s="509"/>
      <c r="AB46" s="509"/>
      <c r="AC46" s="509"/>
      <c r="AD46" s="513"/>
      <c r="AE46" s="435"/>
      <c r="AF46" s="506"/>
      <c r="AG46" s="506"/>
      <c r="AH46" s="507"/>
      <c r="AI46" s="461" t="str">
        <f ca="1">DBCS(INDIRECT("U12対戦スケジュール!C"&amp;(ROW()/2+8)))</f>
        <v>４／６／６／４</v>
      </c>
      <c r="AJ46" s="462"/>
      <c r="AK46" s="462"/>
      <c r="AL46" s="462"/>
      <c r="AM46" s="462"/>
      <c r="AN46" s="462"/>
      <c r="AO46" s="462"/>
      <c r="AP46" s="463"/>
      <c r="AS46" s="431">
        <v>2</v>
      </c>
      <c r="AT46" s="432">
        <v>0.40972222222222227</v>
      </c>
      <c r="AU46" s="504">
        <v>0.4375</v>
      </c>
      <c r="AV46" s="505"/>
      <c r="AW46" s="435"/>
      <c r="AX46" s="506"/>
      <c r="AY46" s="506"/>
      <c r="AZ46" s="507"/>
      <c r="BA46" s="508" t="str">
        <f>AV36</f>
        <v>石井ＦＣ</v>
      </c>
      <c r="BB46" s="509"/>
      <c r="BC46" s="509"/>
      <c r="BD46" s="509"/>
      <c r="BE46" s="509"/>
      <c r="BF46" s="509"/>
      <c r="BG46" s="510"/>
      <c r="BH46" s="511">
        <f>IF(OR(BJ46="",BJ47=""),"",BJ46+BJ47)</f>
        <v>7</v>
      </c>
      <c r="BI46" s="512"/>
      <c r="BJ46" s="55">
        <v>6</v>
      </c>
      <c r="BK46" s="56" t="s">
        <v>111</v>
      </c>
      <c r="BL46" s="55">
        <v>0</v>
      </c>
      <c r="BM46" s="511">
        <f>IF(OR(BL46="",BL47=""),"",BL46+BL47)</f>
        <v>0</v>
      </c>
      <c r="BN46" s="512"/>
      <c r="BO46" s="511" t="str">
        <f>AV38</f>
        <v>ＦＣみらい Ｖ</v>
      </c>
      <c r="BP46" s="509"/>
      <c r="BQ46" s="509"/>
      <c r="BR46" s="509"/>
      <c r="BS46" s="509"/>
      <c r="BT46" s="509"/>
      <c r="BU46" s="513"/>
      <c r="BV46" s="558"/>
      <c r="BW46" s="559"/>
      <c r="BX46" s="559"/>
      <c r="BY46" s="560"/>
      <c r="BZ46" s="461" t="str">
        <f ca="1">DBCS(INDIRECT("U12対戦スケジュール!e"&amp;(ROW()/2+8)))</f>
        <v>７／９／９／７</v>
      </c>
      <c r="CA46" s="462"/>
      <c r="CB46" s="462"/>
      <c r="CC46" s="462"/>
      <c r="CD46" s="462"/>
      <c r="CE46" s="462"/>
      <c r="CF46" s="462"/>
      <c r="CG46" s="463"/>
    </row>
    <row r="47" spans="1:86" ht="20.100000000000001" customHeight="1">
      <c r="B47" s="431"/>
      <c r="C47" s="432"/>
      <c r="D47" s="504"/>
      <c r="E47" s="505"/>
      <c r="F47" s="438"/>
      <c r="G47" s="506"/>
      <c r="H47" s="506"/>
      <c r="I47" s="507"/>
      <c r="J47" s="442"/>
      <c r="K47" s="442"/>
      <c r="L47" s="442"/>
      <c r="M47" s="442"/>
      <c r="N47" s="442"/>
      <c r="O47" s="442"/>
      <c r="P47" s="443"/>
      <c r="Q47" s="446"/>
      <c r="R47" s="447"/>
      <c r="S47" s="53">
        <v>0</v>
      </c>
      <c r="T47" s="54" t="s">
        <v>111</v>
      </c>
      <c r="U47" s="53">
        <v>1</v>
      </c>
      <c r="V47" s="446"/>
      <c r="W47" s="447"/>
      <c r="X47" s="449"/>
      <c r="Y47" s="442"/>
      <c r="Z47" s="442"/>
      <c r="AA47" s="442"/>
      <c r="AB47" s="442"/>
      <c r="AC47" s="442"/>
      <c r="AD47" s="450"/>
      <c r="AE47" s="438"/>
      <c r="AF47" s="506"/>
      <c r="AG47" s="506"/>
      <c r="AH47" s="507"/>
      <c r="AI47" s="514"/>
      <c r="AJ47" s="457"/>
      <c r="AK47" s="457"/>
      <c r="AL47" s="457"/>
      <c r="AM47" s="457"/>
      <c r="AN47" s="457"/>
      <c r="AO47" s="457"/>
      <c r="AP47" s="458"/>
      <c r="AS47" s="431"/>
      <c r="AT47" s="432"/>
      <c r="AU47" s="504"/>
      <c r="AV47" s="505"/>
      <c r="AW47" s="438"/>
      <c r="AX47" s="506"/>
      <c r="AY47" s="506"/>
      <c r="AZ47" s="507"/>
      <c r="BA47" s="442"/>
      <c r="BB47" s="442"/>
      <c r="BC47" s="442"/>
      <c r="BD47" s="442"/>
      <c r="BE47" s="442"/>
      <c r="BF47" s="442"/>
      <c r="BG47" s="443"/>
      <c r="BH47" s="446"/>
      <c r="BI47" s="447"/>
      <c r="BJ47" s="53">
        <v>1</v>
      </c>
      <c r="BK47" s="54" t="s">
        <v>111</v>
      </c>
      <c r="BL47" s="53">
        <v>0</v>
      </c>
      <c r="BM47" s="446"/>
      <c r="BN47" s="447"/>
      <c r="BO47" s="449"/>
      <c r="BP47" s="442"/>
      <c r="BQ47" s="442"/>
      <c r="BR47" s="442"/>
      <c r="BS47" s="442"/>
      <c r="BT47" s="442"/>
      <c r="BU47" s="450"/>
      <c r="BV47" s="475"/>
      <c r="BW47" s="561"/>
      <c r="BX47" s="561"/>
      <c r="BY47" s="562"/>
      <c r="BZ47" s="514"/>
      <c r="CA47" s="457"/>
      <c r="CB47" s="457"/>
      <c r="CC47" s="457"/>
      <c r="CD47" s="457"/>
      <c r="CE47" s="457"/>
      <c r="CF47" s="457"/>
      <c r="CG47" s="458"/>
    </row>
    <row r="48" spans="1:86" ht="20.100000000000001" customHeight="1">
      <c r="B48" s="431">
        <v>3</v>
      </c>
      <c r="C48" s="432">
        <v>0.44444444444444442</v>
      </c>
      <c r="D48" s="504"/>
      <c r="E48" s="505"/>
      <c r="F48" s="435"/>
      <c r="G48" s="506"/>
      <c r="H48" s="506"/>
      <c r="I48" s="507"/>
      <c r="J48" s="508" t="str">
        <f>E39</f>
        <v>岡西ＦＣ</v>
      </c>
      <c r="K48" s="509"/>
      <c r="L48" s="509"/>
      <c r="M48" s="509"/>
      <c r="N48" s="509"/>
      <c r="O48" s="509"/>
      <c r="P48" s="510"/>
      <c r="Q48" s="511">
        <f>IF(OR(S48="",S49=""),"",S48+S49)</f>
        <v>0</v>
      </c>
      <c r="R48" s="512"/>
      <c r="S48" s="55">
        <v>0</v>
      </c>
      <c r="T48" s="56" t="s">
        <v>111</v>
      </c>
      <c r="U48" s="55">
        <v>3</v>
      </c>
      <c r="V48" s="511">
        <f>IF(OR(U48="",U49=""),"",U48+U49)</f>
        <v>8</v>
      </c>
      <c r="W48" s="512"/>
      <c r="X48" s="511" t="str">
        <f>S36</f>
        <v>ＦＣグラシアス</v>
      </c>
      <c r="Y48" s="509"/>
      <c r="Z48" s="509"/>
      <c r="AA48" s="509"/>
      <c r="AB48" s="509"/>
      <c r="AC48" s="509"/>
      <c r="AD48" s="513"/>
      <c r="AE48" s="435"/>
      <c r="AF48" s="506"/>
      <c r="AG48" s="506"/>
      <c r="AH48" s="507"/>
      <c r="AI48" s="461" t="str">
        <f ca="1">DBCS(INDIRECT("U12対戦スケジュール!C"&amp;(ROW()/2+8)))</f>
        <v>１０／２／２／１０</v>
      </c>
      <c r="AJ48" s="462"/>
      <c r="AK48" s="462"/>
      <c r="AL48" s="462"/>
      <c r="AM48" s="462"/>
      <c r="AN48" s="462"/>
      <c r="AO48" s="462"/>
      <c r="AP48" s="463"/>
      <c r="AS48" s="431">
        <v>3</v>
      </c>
      <c r="AT48" s="432">
        <v>0.44444444444444442</v>
      </c>
      <c r="AU48" s="504"/>
      <c r="AV48" s="505"/>
      <c r="AW48" s="435"/>
      <c r="AX48" s="506"/>
      <c r="AY48" s="506"/>
      <c r="AZ48" s="507"/>
      <c r="BA48" s="508" t="str">
        <f>BJ37</f>
        <v>岡本ＦＣ</v>
      </c>
      <c r="BB48" s="509"/>
      <c r="BC48" s="509"/>
      <c r="BD48" s="509"/>
      <c r="BE48" s="509"/>
      <c r="BF48" s="509"/>
      <c r="BG48" s="510"/>
      <c r="BH48" s="511">
        <f>IF(OR(BJ48="",BJ49=""),"",BJ48+BJ49)</f>
        <v>0</v>
      </c>
      <c r="BI48" s="512"/>
      <c r="BJ48" s="55">
        <v>0</v>
      </c>
      <c r="BK48" s="56" t="s">
        <v>111</v>
      </c>
      <c r="BL48" s="55">
        <v>5</v>
      </c>
      <c r="BM48" s="511">
        <f>IF(OR(BL48="",BL49=""),"",BL48+BL49)</f>
        <v>5</v>
      </c>
      <c r="BN48" s="512"/>
      <c r="BO48" s="511" t="str">
        <f>BJ39</f>
        <v>カテット白沢ＳＳ</v>
      </c>
      <c r="BP48" s="509"/>
      <c r="BQ48" s="509"/>
      <c r="BR48" s="509"/>
      <c r="BS48" s="509"/>
      <c r="BT48" s="509"/>
      <c r="BU48" s="513"/>
      <c r="BV48" s="558"/>
      <c r="BW48" s="559"/>
      <c r="BX48" s="559"/>
      <c r="BY48" s="560"/>
      <c r="BZ48" s="461" t="str">
        <f ca="1">DBCS(INDIRECT("U12対戦スケジュール!e"&amp;(ROW()/2+8)))</f>
        <v>３／５／５／３</v>
      </c>
      <c r="CA48" s="462"/>
      <c r="CB48" s="462"/>
      <c r="CC48" s="462"/>
      <c r="CD48" s="462"/>
      <c r="CE48" s="462"/>
      <c r="CF48" s="462"/>
      <c r="CG48" s="463"/>
    </row>
    <row r="49" spans="1:86" ht="20.100000000000001" customHeight="1">
      <c r="B49" s="431"/>
      <c r="C49" s="432"/>
      <c r="D49" s="504"/>
      <c r="E49" s="505"/>
      <c r="F49" s="438"/>
      <c r="G49" s="506"/>
      <c r="H49" s="506"/>
      <c r="I49" s="507"/>
      <c r="J49" s="442"/>
      <c r="K49" s="442"/>
      <c r="L49" s="442"/>
      <c r="M49" s="442"/>
      <c r="N49" s="442"/>
      <c r="O49" s="442"/>
      <c r="P49" s="443"/>
      <c r="Q49" s="446"/>
      <c r="R49" s="447"/>
      <c r="S49" s="53">
        <v>0</v>
      </c>
      <c r="T49" s="54" t="s">
        <v>111</v>
      </c>
      <c r="U49" s="53">
        <v>5</v>
      </c>
      <c r="V49" s="446"/>
      <c r="W49" s="447"/>
      <c r="X49" s="449"/>
      <c r="Y49" s="442"/>
      <c r="Z49" s="442"/>
      <c r="AA49" s="442"/>
      <c r="AB49" s="442"/>
      <c r="AC49" s="442"/>
      <c r="AD49" s="450"/>
      <c r="AE49" s="438"/>
      <c r="AF49" s="506"/>
      <c r="AG49" s="506"/>
      <c r="AH49" s="507"/>
      <c r="AI49" s="459"/>
      <c r="AJ49" s="387"/>
      <c r="AK49" s="387"/>
      <c r="AL49" s="387"/>
      <c r="AM49" s="387"/>
      <c r="AN49" s="387"/>
      <c r="AO49" s="387"/>
      <c r="AP49" s="460"/>
      <c r="AS49" s="431"/>
      <c r="AT49" s="432"/>
      <c r="AU49" s="504"/>
      <c r="AV49" s="505"/>
      <c r="AW49" s="438"/>
      <c r="AX49" s="506"/>
      <c r="AY49" s="506"/>
      <c r="AZ49" s="507"/>
      <c r="BA49" s="442"/>
      <c r="BB49" s="442"/>
      <c r="BC49" s="442"/>
      <c r="BD49" s="442"/>
      <c r="BE49" s="442"/>
      <c r="BF49" s="442"/>
      <c r="BG49" s="443"/>
      <c r="BH49" s="446"/>
      <c r="BI49" s="447"/>
      <c r="BJ49" s="53">
        <v>0</v>
      </c>
      <c r="BK49" s="54" t="s">
        <v>111</v>
      </c>
      <c r="BL49" s="53">
        <v>0</v>
      </c>
      <c r="BM49" s="446"/>
      <c r="BN49" s="447"/>
      <c r="BO49" s="449"/>
      <c r="BP49" s="442"/>
      <c r="BQ49" s="442"/>
      <c r="BR49" s="442"/>
      <c r="BS49" s="442"/>
      <c r="BT49" s="442"/>
      <c r="BU49" s="450"/>
      <c r="BV49" s="475"/>
      <c r="BW49" s="561"/>
      <c r="BX49" s="561"/>
      <c r="BY49" s="562"/>
      <c r="BZ49" s="459"/>
      <c r="CA49" s="387"/>
      <c r="CB49" s="387"/>
      <c r="CC49" s="387"/>
      <c r="CD49" s="387"/>
      <c r="CE49" s="387"/>
      <c r="CF49" s="387"/>
      <c r="CG49" s="460"/>
    </row>
    <row r="50" spans="1:86" ht="20.100000000000001" customHeight="1">
      <c r="B50" s="431">
        <v>4</v>
      </c>
      <c r="C50" s="432">
        <v>0.47916666666666669</v>
      </c>
      <c r="D50" s="504">
        <v>0.4375</v>
      </c>
      <c r="E50" s="505"/>
      <c r="F50" s="435"/>
      <c r="G50" s="506"/>
      <c r="H50" s="506"/>
      <c r="I50" s="507"/>
      <c r="J50" s="508" t="str">
        <f>S40</f>
        <v>ＦＣアリーバ</v>
      </c>
      <c r="K50" s="509"/>
      <c r="L50" s="509"/>
      <c r="M50" s="509"/>
      <c r="N50" s="509"/>
      <c r="O50" s="509"/>
      <c r="P50" s="510"/>
      <c r="Q50" s="511">
        <f>IF(OR(S50="",S51=""),"",S50+S51)</f>
        <v>0</v>
      </c>
      <c r="R50" s="512"/>
      <c r="S50" s="55">
        <v>0</v>
      </c>
      <c r="T50" s="56" t="s">
        <v>111</v>
      </c>
      <c r="U50" s="55">
        <v>1</v>
      </c>
      <c r="V50" s="511">
        <f>IF(OR(U50="",U51=""),"",U50+U51)</f>
        <v>3</v>
      </c>
      <c r="W50" s="512"/>
      <c r="X50" s="511" t="str">
        <f>E37</f>
        <v>細谷ＳＣ</v>
      </c>
      <c r="Y50" s="509"/>
      <c r="Z50" s="509"/>
      <c r="AA50" s="509"/>
      <c r="AB50" s="509"/>
      <c r="AC50" s="509"/>
      <c r="AD50" s="513"/>
      <c r="AE50" s="435"/>
      <c r="AF50" s="506"/>
      <c r="AG50" s="506"/>
      <c r="AH50" s="507"/>
      <c r="AI50" s="456" t="str">
        <f ca="1">DBCS(INDIRECT("U12対戦スケジュール!C"&amp;(ROW()/2+8)))</f>
        <v>６／８／８／６</v>
      </c>
      <c r="AJ50" s="457"/>
      <c r="AK50" s="457"/>
      <c r="AL50" s="457"/>
      <c r="AM50" s="457"/>
      <c r="AN50" s="457"/>
      <c r="AO50" s="457"/>
      <c r="AP50" s="458"/>
      <c r="AS50" s="431">
        <v>4</v>
      </c>
      <c r="AT50" s="432">
        <v>0.47916666666666669</v>
      </c>
      <c r="AU50" s="504">
        <v>0.4375</v>
      </c>
      <c r="AV50" s="505"/>
      <c r="AW50" s="435"/>
      <c r="AX50" s="506"/>
      <c r="AY50" s="506"/>
      <c r="AZ50" s="507"/>
      <c r="BA50" s="508" t="str">
        <f>AV38</f>
        <v>ＦＣみらい Ｖ</v>
      </c>
      <c r="BB50" s="509"/>
      <c r="BC50" s="509"/>
      <c r="BD50" s="509"/>
      <c r="BE50" s="509"/>
      <c r="BF50" s="509"/>
      <c r="BG50" s="510"/>
      <c r="BH50" s="511">
        <f>IF(OR(BJ50="",BJ51=""),"",BJ50+BJ51)</f>
        <v>0</v>
      </c>
      <c r="BI50" s="512"/>
      <c r="BJ50" s="55">
        <v>0</v>
      </c>
      <c r="BK50" s="56" t="s">
        <v>111</v>
      </c>
      <c r="BL50" s="55">
        <v>2</v>
      </c>
      <c r="BM50" s="511">
        <f>IF(OR(BL50="",BL51=""),"",BL50+BL51)</f>
        <v>5</v>
      </c>
      <c r="BN50" s="512"/>
      <c r="BO50" s="511" t="str">
        <f>AV40</f>
        <v>ＦＣグランディール宇都宮</v>
      </c>
      <c r="BP50" s="509"/>
      <c r="BQ50" s="509"/>
      <c r="BR50" s="509"/>
      <c r="BS50" s="509"/>
      <c r="BT50" s="509"/>
      <c r="BU50" s="513"/>
      <c r="BV50" s="558"/>
      <c r="BW50" s="559"/>
      <c r="BX50" s="559"/>
      <c r="BY50" s="560"/>
      <c r="BZ50" s="456" t="str">
        <f ca="1">DBCS(INDIRECT("U12対戦スケジュール!e"&amp;(ROW()/2+8)))</f>
        <v>９／１／１／９</v>
      </c>
      <c r="CA50" s="457"/>
      <c r="CB50" s="457"/>
      <c r="CC50" s="457"/>
      <c r="CD50" s="457"/>
      <c r="CE50" s="457"/>
      <c r="CF50" s="457"/>
      <c r="CG50" s="458"/>
    </row>
    <row r="51" spans="1:86" ht="20.100000000000001" customHeight="1">
      <c r="B51" s="431"/>
      <c r="C51" s="432"/>
      <c r="D51" s="504"/>
      <c r="E51" s="505"/>
      <c r="F51" s="438"/>
      <c r="G51" s="506"/>
      <c r="H51" s="506"/>
      <c r="I51" s="507"/>
      <c r="J51" s="442"/>
      <c r="K51" s="442"/>
      <c r="L51" s="442"/>
      <c r="M51" s="442"/>
      <c r="N51" s="442"/>
      <c r="O51" s="442"/>
      <c r="P51" s="443"/>
      <c r="Q51" s="446"/>
      <c r="R51" s="447"/>
      <c r="S51" s="53">
        <v>0</v>
      </c>
      <c r="T51" s="54" t="s">
        <v>111</v>
      </c>
      <c r="U51" s="53">
        <v>2</v>
      </c>
      <c r="V51" s="446"/>
      <c r="W51" s="447"/>
      <c r="X51" s="449"/>
      <c r="Y51" s="442"/>
      <c r="Z51" s="442"/>
      <c r="AA51" s="442"/>
      <c r="AB51" s="442"/>
      <c r="AC51" s="442"/>
      <c r="AD51" s="450"/>
      <c r="AE51" s="438"/>
      <c r="AF51" s="506"/>
      <c r="AG51" s="506"/>
      <c r="AH51" s="507"/>
      <c r="AI51" s="514"/>
      <c r="AJ51" s="457"/>
      <c r="AK51" s="457"/>
      <c r="AL51" s="457"/>
      <c r="AM51" s="457"/>
      <c r="AN51" s="457"/>
      <c r="AO51" s="457"/>
      <c r="AP51" s="458"/>
      <c r="AS51" s="431"/>
      <c r="AT51" s="432"/>
      <c r="AU51" s="504"/>
      <c r="AV51" s="505"/>
      <c r="AW51" s="438"/>
      <c r="AX51" s="506"/>
      <c r="AY51" s="506"/>
      <c r="AZ51" s="507"/>
      <c r="BA51" s="442"/>
      <c r="BB51" s="442"/>
      <c r="BC51" s="442"/>
      <c r="BD51" s="442"/>
      <c r="BE51" s="442"/>
      <c r="BF51" s="442"/>
      <c r="BG51" s="443"/>
      <c r="BH51" s="446"/>
      <c r="BI51" s="447"/>
      <c r="BJ51" s="53">
        <v>0</v>
      </c>
      <c r="BK51" s="54" t="s">
        <v>111</v>
      </c>
      <c r="BL51" s="53">
        <v>3</v>
      </c>
      <c r="BM51" s="446"/>
      <c r="BN51" s="447"/>
      <c r="BO51" s="449"/>
      <c r="BP51" s="442"/>
      <c r="BQ51" s="442"/>
      <c r="BR51" s="442"/>
      <c r="BS51" s="442"/>
      <c r="BT51" s="442"/>
      <c r="BU51" s="450"/>
      <c r="BV51" s="475"/>
      <c r="BW51" s="561"/>
      <c r="BX51" s="561"/>
      <c r="BY51" s="562"/>
      <c r="BZ51" s="514"/>
      <c r="CA51" s="457"/>
      <c r="CB51" s="457"/>
      <c r="CC51" s="457"/>
      <c r="CD51" s="457"/>
      <c r="CE51" s="457"/>
      <c r="CF51" s="457"/>
      <c r="CG51" s="458"/>
    </row>
    <row r="52" spans="1:86" ht="20.100000000000001" customHeight="1">
      <c r="B52" s="431">
        <v>5</v>
      </c>
      <c r="C52" s="432">
        <v>0.51388888888888895</v>
      </c>
      <c r="D52" s="504"/>
      <c r="E52" s="505"/>
      <c r="F52" s="435"/>
      <c r="G52" s="506"/>
      <c r="H52" s="506"/>
      <c r="I52" s="507"/>
      <c r="J52" s="508" t="str">
        <f>S36</f>
        <v>ＦＣグラシアス</v>
      </c>
      <c r="K52" s="509"/>
      <c r="L52" s="509"/>
      <c r="M52" s="509"/>
      <c r="N52" s="509"/>
      <c r="O52" s="509"/>
      <c r="P52" s="510"/>
      <c r="Q52" s="511">
        <f>IF(OR(S52="",S53=""),"",S52+S53)</f>
        <v>4</v>
      </c>
      <c r="R52" s="512"/>
      <c r="S52" s="55">
        <v>2</v>
      </c>
      <c r="T52" s="56" t="s">
        <v>111</v>
      </c>
      <c r="U52" s="55">
        <v>1</v>
      </c>
      <c r="V52" s="511">
        <f>IF(OR(U52="",U53=""),"",U52+U53)</f>
        <v>2</v>
      </c>
      <c r="W52" s="512"/>
      <c r="X52" s="511" t="str">
        <f>S38</f>
        <v>シャルムグランツＳＣ</v>
      </c>
      <c r="Y52" s="509"/>
      <c r="Z52" s="509"/>
      <c r="AA52" s="509"/>
      <c r="AB52" s="509"/>
      <c r="AC52" s="509"/>
      <c r="AD52" s="513"/>
      <c r="AE52" s="435"/>
      <c r="AF52" s="506"/>
      <c r="AG52" s="506"/>
      <c r="AH52" s="507"/>
      <c r="AI52" s="461" t="str">
        <f ca="1">DBCS(INDIRECT("U12対戦スケジュール!C"&amp;(ROW()/2+8)))</f>
        <v>２／４／４／２</v>
      </c>
      <c r="AJ52" s="462"/>
      <c r="AK52" s="462"/>
      <c r="AL52" s="462"/>
      <c r="AM52" s="462"/>
      <c r="AN52" s="462"/>
      <c r="AO52" s="462"/>
      <c r="AP52" s="463"/>
      <c r="AS52" s="431">
        <v>5</v>
      </c>
      <c r="AT52" s="432">
        <v>0.51388888888888895</v>
      </c>
      <c r="AU52" s="504"/>
      <c r="AV52" s="505"/>
      <c r="AW52" s="435"/>
      <c r="AX52" s="506"/>
      <c r="AY52" s="506"/>
      <c r="AZ52" s="507"/>
      <c r="BA52" s="508" t="str">
        <f>BJ39</f>
        <v>カテット白沢ＳＳ</v>
      </c>
      <c r="BB52" s="509"/>
      <c r="BC52" s="509"/>
      <c r="BD52" s="509"/>
      <c r="BE52" s="509"/>
      <c r="BF52" s="509"/>
      <c r="BG52" s="510"/>
      <c r="BH52" s="511">
        <f>IF(OR(BJ52="",BJ53=""),"",BJ52+BJ53)</f>
        <v>0</v>
      </c>
      <c r="BI52" s="512"/>
      <c r="BJ52" s="55">
        <v>0</v>
      </c>
      <c r="BK52" s="56" t="s">
        <v>111</v>
      </c>
      <c r="BL52" s="55">
        <v>1</v>
      </c>
      <c r="BM52" s="511">
        <f>IF(OR(BL52="",BL53=""),"",BL52+BL53)</f>
        <v>2</v>
      </c>
      <c r="BN52" s="512"/>
      <c r="BO52" s="511" t="str">
        <f>AV36</f>
        <v>石井ＦＣ</v>
      </c>
      <c r="BP52" s="509"/>
      <c r="BQ52" s="509"/>
      <c r="BR52" s="509"/>
      <c r="BS52" s="509"/>
      <c r="BT52" s="509"/>
      <c r="BU52" s="513"/>
      <c r="BV52" s="558"/>
      <c r="BW52" s="559"/>
      <c r="BX52" s="559"/>
      <c r="BY52" s="560"/>
      <c r="BZ52" s="461" t="str">
        <f ca="1">DBCS(INDIRECT("U12対戦スケジュール!e"&amp;(ROW()/2+8)))</f>
        <v>５／７／７／５</v>
      </c>
      <c r="CA52" s="462"/>
      <c r="CB52" s="462"/>
      <c r="CC52" s="462"/>
      <c r="CD52" s="462"/>
      <c r="CE52" s="462"/>
      <c r="CF52" s="462"/>
      <c r="CG52" s="463"/>
    </row>
    <row r="53" spans="1:86" ht="20.100000000000001" customHeight="1">
      <c r="B53" s="431"/>
      <c r="C53" s="432"/>
      <c r="D53" s="504"/>
      <c r="E53" s="505"/>
      <c r="F53" s="438"/>
      <c r="G53" s="506"/>
      <c r="H53" s="506"/>
      <c r="I53" s="507"/>
      <c r="J53" s="442"/>
      <c r="K53" s="442"/>
      <c r="L53" s="442"/>
      <c r="M53" s="442"/>
      <c r="N53" s="442"/>
      <c r="O53" s="442"/>
      <c r="P53" s="443"/>
      <c r="Q53" s="446"/>
      <c r="R53" s="447"/>
      <c r="S53" s="53">
        <v>2</v>
      </c>
      <c r="T53" s="54" t="s">
        <v>111</v>
      </c>
      <c r="U53" s="53">
        <v>1</v>
      </c>
      <c r="V53" s="446"/>
      <c r="W53" s="447"/>
      <c r="X53" s="449"/>
      <c r="Y53" s="442"/>
      <c r="Z53" s="442"/>
      <c r="AA53" s="442"/>
      <c r="AB53" s="442"/>
      <c r="AC53" s="442"/>
      <c r="AD53" s="450"/>
      <c r="AE53" s="438"/>
      <c r="AF53" s="506"/>
      <c r="AG53" s="506"/>
      <c r="AH53" s="507"/>
      <c r="AI53" s="459"/>
      <c r="AJ53" s="387"/>
      <c r="AK53" s="387"/>
      <c r="AL53" s="387"/>
      <c r="AM53" s="387"/>
      <c r="AN53" s="387"/>
      <c r="AO53" s="387"/>
      <c r="AP53" s="460"/>
      <c r="AS53" s="431"/>
      <c r="AT53" s="432"/>
      <c r="AU53" s="504"/>
      <c r="AV53" s="505"/>
      <c r="AW53" s="438"/>
      <c r="AX53" s="506"/>
      <c r="AY53" s="506"/>
      <c r="AZ53" s="507"/>
      <c r="BA53" s="442"/>
      <c r="BB53" s="442"/>
      <c r="BC53" s="442"/>
      <c r="BD53" s="442"/>
      <c r="BE53" s="442"/>
      <c r="BF53" s="442"/>
      <c r="BG53" s="443"/>
      <c r="BH53" s="446"/>
      <c r="BI53" s="447"/>
      <c r="BJ53" s="53">
        <v>0</v>
      </c>
      <c r="BK53" s="54" t="s">
        <v>111</v>
      </c>
      <c r="BL53" s="53">
        <v>1</v>
      </c>
      <c r="BM53" s="446"/>
      <c r="BN53" s="447"/>
      <c r="BO53" s="449"/>
      <c r="BP53" s="442"/>
      <c r="BQ53" s="442"/>
      <c r="BR53" s="442"/>
      <c r="BS53" s="442"/>
      <c r="BT53" s="442"/>
      <c r="BU53" s="450"/>
      <c r="BV53" s="475"/>
      <c r="BW53" s="561"/>
      <c r="BX53" s="561"/>
      <c r="BY53" s="562"/>
      <c r="BZ53" s="459"/>
      <c r="CA53" s="387"/>
      <c r="CB53" s="387"/>
      <c r="CC53" s="387"/>
      <c r="CD53" s="387"/>
      <c r="CE53" s="387"/>
      <c r="CF53" s="387"/>
      <c r="CG53" s="460"/>
    </row>
    <row r="54" spans="1:86" ht="20.100000000000001" customHeight="1">
      <c r="B54" s="431">
        <v>6</v>
      </c>
      <c r="C54" s="432">
        <v>0.54861111111111105</v>
      </c>
      <c r="D54" s="433">
        <v>0.4375</v>
      </c>
      <c r="E54" s="434"/>
      <c r="F54" s="435"/>
      <c r="G54" s="436"/>
      <c r="H54" s="436"/>
      <c r="I54" s="437"/>
      <c r="J54" s="439"/>
      <c r="K54" s="440"/>
      <c r="L54" s="440"/>
      <c r="M54" s="440"/>
      <c r="N54" s="440"/>
      <c r="O54" s="440"/>
      <c r="P54" s="441"/>
      <c r="Q54" s="444" t="str">
        <f>IF(OR(S54="",S55=""),"",S54+S55)</f>
        <v/>
      </c>
      <c r="R54" s="445"/>
      <c r="S54" s="55"/>
      <c r="T54" s="56" t="s">
        <v>110</v>
      </c>
      <c r="U54" s="55"/>
      <c r="V54" s="444" t="str">
        <f>IF(OR(U54="",U55=""),"",U54+U55)</f>
        <v/>
      </c>
      <c r="W54" s="445"/>
      <c r="X54" s="444"/>
      <c r="Y54" s="440"/>
      <c r="Z54" s="440"/>
      <c r="AA54" s="440"/>
      <c r="AB54" s="440"/>
      <c r="AC54" s="440"/>
      <c r="AD54" s="448"/>
      <c r="AE54" s="435"/>
      <c r="AF54" s="436"/>
      <c r="AG54" s="436"/>
      <c r="AH54" s="437"/>
      <c r="AI54" s="456"/>
      <c r="AJ54" s="457"/>
      <c r="AK54" s="457"/>
      <c r="AL54" s="457"/>
      <c r="AM54" s="457"/>
      <c r="AN54" s="457"/>
      <c r="AO54" s="457"/>
      <c r="AP54" s="458"/>
      <c r="AS54" s="431">
        <v>6</v>
      </c>
      <c r="AT54" s="432">
        <v>0.54861111111111105</v>
      </c>
      <c r="AU54" s="433">
        <v>0.4375</v>
      </c>
      <c r="AV54" s="434"/>
      <c r="AW54" s="435"/>
      <c r="AX54" s="436"/>
      <c r="AY54" s="436"/>
      <c r="AZ54" s="437"/>
      <c r="BA54" s="439"/>
      <c r="BB54" s="440"/>
      <c r="BC54" s="440"/>
      <c r="BD54" s="440"/>
      <c r="BE54" s="440"/>
      <c r="BF54" s="440"/>
      <c r="BG54" s="441"/>
      <c r="BH54" s="444" t="str">
        <f>IF(OR(BJ54="",BJ55=""),"",BJ54+BJ55)</f>
        <v/>
      </c>
      <c r="BI54" s="445"/>
      <c r="BJ54" s="55"/>
      <c r="BK54" s="56" t="s">
        <v>110</v>
      </c>
      <c r="BL54" s="55"/>
      <c r="BM54" s="444" t="str">
        <f>IF(OR(BL54="",BL55=""),"",BL54+BL55)</f>
        <v/>
      </c>
      <c r="BN54" s="445"/>
      <c r="BO54" s="444"/>
      <c r="BP54" s="440"/>
      <c r="BQ54" s="440"/>
      <c r="BR54" s="440"/>
      <c r="BS54" s="440"/>
      <c r="BT54" s="440"/>
      <c r="BU54" s="448"/>
      <c r="BV54" s="435"/>
      <c r="BW54" s="436"/>
      <c r="BX54" s="436"/>
      <c r="BY54" s="437"/>
      <c r="BZ54" s="456"/>
      <c r="CA54" s="457"/>
      <c r="CB54" s="457"/>
      <c r="CC54" s="457"/>
      <c r="CD54" s="457"/>
      <c r="CE54" s="457"/>
      <c r="CF54" s="457"/>
      <c r="CG54" s="458"/>
    </row>
    <row r="55" spans="1:86" ht="20.100000000000001" customHeight="1">
      <c r="B55" s="431"/>
      <c r="C55" s="432"/>
      <c r="D55" s="433"/>
      <c r="E55" s="434"/>
      <c r="F55" s="438"/>
      <c r="G55" s="436"/>
      <c r="H55" s="436"/>
      <c r="I55" s="437"/>
      <c r="J55" s="442"/>
      <c r="K55" s="442"/>
      <c r="L55" s="442"/>
      <c r="M55" s="442"/>
      <c r="N55" s="442"/>
      <c r="O55" s="442"/>
      <c r="P55" s="443"/>
      <c r="Q55" s="446"/>
      <c r="R55" s="447"/>
      <c r="S55" s="118"/>
      <c r="T55" s="54" t="s">
        <v>110</v>
      </c>
      <c r="U55" s="118"/>
      <c r="V55" s="446"/>
      <c r="W55" s="447"/>
      <c r="X55" s="449"/>
      <c r="Y55" s="442"/>
      <c r="Z55" s="442"/>
      <c r="AA55" s="442"/>
      <c r="AB55" s="442"/>
      <c r="AC55" s="442"/>
      <c r="AD55" s="450"/>
      <c r="AE55" s="438"/>
      <c r="AF55" s="436"/>
      <c r="AG55" s="436"/>
      <c r="AH55" s="437"/>
      <c r="AI55" s="459"/>
      <c r="AJ55" s="387"/>
      <c r="AK55" s="387"/>
      <c r="AL55" s="387"/>
      <c r="AM55" s="387"/>
      <c r="AN55" s="387"/>
      <c r="AO55" s="387"/>
      <c r="AP55" s="460"/>
      <c r="AS55" s="431"/>
      <c r="AT55" s="432"/>
      <c r="AU55" s="433"/>
      <c r="AV55" s="434"/>
      <c r="AW55" s="438"/>
      <c r="AX55" s="436"/>
      <c r="AY55" s="436"/>
      <c r="AZ55" s="437"/>
      <c r="BA55" s="442"/>
      <c r="BB55" s="442"/>
      <c r="BC55" s="442"/>
      <c r="BD55" s="442"/>
      <c r="BE55" s="442"/>
      <c r="BF55" s="442"/>
      <c r="BG55" s="443"/>
      <c r="BH55" s="446"/>
      <c r="BI55" s="447"/>
      <c r="BJ55" s="118"/>
      <c r="BK55" s="54" t="s">
        <v>110</v>
      </c>
      <c r="BL55" s="118"/>
      <c r="BM55" s="446"/>
      <c r="BN55" s="447"/>
      <c r="BO55" s="449"/>
      <c r="BP55" s="442"/>
      <c r="BQ55" s="442"/>
      <c r="BR55" s="442"/>
      <c r="BS55" s="442"/>
      <c r="BT55" s="442"/>
      <c r="BU55" s="450"/>
      <c r="BV55" s="438"/>
      <c r="BW55" s="436"/>
      <c r="BX55" s="436"/>
      <c r="BY55" s="437"/>
      <c r="BZ55" s="459"/>
      <c r="CA55" s="387"/>
      <c r="CB55" s="387"/>
      <c r="CC55" s="387"/>
      <c r="CD55" s="387"/>
      <c r="CE55" s="387"/>
      <c r="CF55" s="387"/>
      <c r="CG55" s="460"/>
    </row>
    <row r="56" spans="1:86" ht="20.100000000000001" customHeight="1">
      <c r="B56" s="467">
        <v>7</v>
      </c>
      <c r="C56" s="469">
        <v>0.58333333333333337</v>
      </c>
      <c r="D56" s="470">
        <v>0.4375</v>
      </c>
      <c r="E56" s="471"/>
      <c r="F56" s="475"/>
      <c r="G56" s="387"/>
      <c r="H56" s="387"/>
      <c r="I56" s="460"/>
      <c r="J56" s="479"/>
      <c r="K56" s="480"/>
      <c r="L56" s="480"/>
      <c r="M56" s="480"/>
      <c r="N56" s="480"/>
      <c r="O56" s="480"/>
      <c r="P56" s="481"/>
      <c r="Q56" s="527" t="str">
        <f>IF(OR(S56="",S57=""),"",S56+S57)</f>
        <v/>
      </c>
      <c r="R56" s="528"/>
      <c r="S56" s="51"/>
      <c r="T56" s="52" t="s">
        <v>110</v>
      </c>
      <c r="U56" s="51"/>
      <c r="V56" s="527" t="str">
        <f>IF(OR(U56="",U57=""),"",U56+U57)</f>
        <v/>
      </c>
      <c r="W56" s="528"/>
      <c r="X56" s="527"/>
      <c r="Y56" s="480"/>
      <c r="Z56" s="480"/>
      <c r="AA56" s="480"/>
      <c r="AB56" s="480"/>
      <c r="AC56" s="480"/>
      <c r="AD56" s="551"/>
      <c r="AE56" s="475"/>
      <c r="AF56" s="387"/>
      <c r="AG56" s="387"/>
      <c r="AH56" s="460"/>
      <c r="AI56" s="461"/>
      <c r="AJ56" s="462"/>
      <c r="AK56" s="462"/>
      <c r="AL56" s="462"/>
      <c r="AM56" s="462"/>
      <c r="AN56" s="462"/>
      <c r="AO56" s="462"/>
      <c r="AP56" s="463"/>
      <c r="AS56" s="467">
        <v>7</v>
      </c>
      <c r="AT56" s="469">
        <v>0.58333333333333337</v>
      </c>
      <c r="AU56" s="470">
        <v>0.4375</v>
      </c>
      <c r="AV56" s="471"/>
      <c r="AW56" s="475"/>
      <c r="AX56" s="387"/>
      <c r="AY56" s="387"/>
      <c r="AZ56" s="460"/>
      <c r="BA56" s="479"/>
      <c r="BB56" s="480"/>
      <c r="BC56" s="480"/>
      <c r="BD56" s="480"/>
      <c r="BE56" s="480"/>
      <c r="BF56" s="480"/>
      <c r="BG56" s="481"/>
      <c r="BH56" s="527" t="str">
        <f>IF(OR(BJ56="",BJ57=""),"",BJ56+BJ57)</f>
        <v/>
      </c>
      <c r="BI56" s="528"/>
      <c r="BJ56" s="51"/>
      <c r="BK56" s="52" t="s">
        <v>110</v>
      </c>
      <c r="BL56" s="51"/>
      <c r="BM56" s="527" t="str">
        <f>IF(OR(BL56="",BL57=""),"",BL56+BL57)</f>
        <v/>
      </c>
      <c r="BN56" s="528"/>
      <c r="BO56" s="527"/>
      <c r="BP56" s="480"/>
      <c r="BQ56" s="480"/>
      <c r="BR56" s="480"/>
      <c r="BS56" s="480"/>
      <c r="BT56" s="480"/>
      <c r="BU56" s="551"/>
      <c r="BV56" s="475"/>
      <c r="BW56" s="387"/>
      <c r="BX56" s="387"/>
      <c r="BY56" s="460"/>
      <c r="BZ56" s="461"/>
      <c r="CA56" s="462"/>
      <c r="CB56" s="462"/>
      <c r="CC56" s="462"/>
      <c r="CD56" s="462"/>
      <c r="CE56" s="462"/>
      <c r="CF56" s="462"/>
      <c r="CG56" s="463"/>
    </row>
    <row r="57" spans="1:86" ht="20.100000000000001" customHeight="1" thickBot="1">
      <c r="B57" s="468"/>
      <c r="C57" s="472"/>
      <c r="D57" s="473"/>
      <c r="E57" s="474"/>
      <c r="F57" s="476"/>
      <c r="G57" s="477"/>
      <c r="H57" s="477"/>
      <c r="I57" s="478"/>
      <c r="J57" s="482"/>
      <c r="K57" s="482"/>
      <c r="L57" s="482"/>
      <c r="M57" s="482"/>
      <c r="N57" s="482"/>
      <c r="O57" s="482"/>
      <c r="P57" s="483"/>
      <c r="Q57" s="549"/>
      <c r="R57" s="550"/>
      <c r="S57" s="57"/>
      <c r="T57" s="58" t="s">
        <v>110</v>
      </c>
      <c r="U57" s="57"/>
      <c r="V57" s="549"/>
      <c r="W57" s="550"/>
      <c r="X57" s="552"/>
      <c r="Y57" s="482"/>
      <c r="Z57" s="482"/>
      <c r="AA57" s="482"/>
      <c r="AB57" s="482"/>
      <c r="AC57" s="482"/>
      <c r="AD57" s="553"/>
      <c r="AE57" s="476"/>
      <c r="AF57" s="477"/>
      <c r="AG57" s="477"/>
      <c r="AH57" s="478"/>
      <c r="AI57" s="464"/>
      <c r="AJ57" s="465"/>
      <c r="AK57" s="465"/>
      <c r="AL57" s="465"/>
      <c r="AM57" s="465"/>
      <c r="AN57" s="465"/>
      <c r="AO57" s="465"/>
      <c r="AP57" s="466"/>
      <c r="AS57" s="468"/>
      <c r="AT57" s="472"/>
      <c r="AU57" s="473"/>
      <c r="AV57" s="474"/>
      <c r="AW57" s="476"/>
      <c r="AX57" s="477"/>
      <c r="AY57" s="477"/>
      <c r="AZ57" s="478"/>
      <c r="BA57" s="482"/>
      <c r="BB57" s="482"/>
      <c r="BC57" s="482"/>
      <c r="BD57" s="482"/>
      <c r="BE57" s="482"/>
      <c r="BF57" s="482"/>
      <c r="BG57" s="483"/>
      <c r="BH57" s="549"/>
      <c r="BI57" s="550"/>
      <c r="BJ57" s="57"/>
      <c r="BK57" s="58" t="s">
        <v>110</v>
      </c>
      <c r="BL57" s="57"/>
      <c r="BM57" s="549"/>
      <c r="BN57" s="550"/>
      <c r="BO57" s="552"/>
      <c r="BP57" s="482"/>
      <c r="BQ57" s="482"/>
      <c r="BR57" s="482"/>
      <c r="BS57" s="482"/>
      <c r="BT57" s="482"/>
      <c r="BU57" s="553"/>
      <c r="BV57" s="476"/>
      <c r="BW57" s="477"/>
      <c r="BX57" s="477"/>
      <c r="BY57" s="478"/>
      <c r="BZ57" s="464"/>
      <c r="CA57" s="465"/>
      <c r="CB57" s="465"/>
      <c r="CC57" s="465"/>
      <c r="CD57" s="465"/>
      <c r="CE57" s="465"/>
      <c r="CF57" s="465"/>
      <c r="CG57" s="466"/>
    </row>
    <row r="58" spans="1:86" s="47" customFormat="1" ht="15.75" customHeight="1" thickBot="1">
      <c r="A58" s="45"/>
      <c r="B58" s="59"/>
      <c r="C58" s="60"/>
      <c r="D58" s="60"/>
      <c r="E58" s="60"/>
      <c r="F58" s="59"/>
      <c r="G58" s="59"/>
      <c r="H58" s="59"/>
      <c r="I58" s="59"/>
      <c r="J58" s="59"/>
      <c r="K58" s="61"/>
      <c r="L58" s="61"/>
      <c r="M58" s="62"/>
      <c r="N58" s="63"/>
      <c r="O58" s="62"/>
      <c r="P58" s="61"/>
      <c r="Q58" s="61"/>
      <c r="R58" s="59"/>
      <c r="S58" s="59"/>
      <c r="T58" s="59"/>
      <c r="U58" s="59"/>
      <c r="V58" s="59"/>
      <c r="W58" s="64"/>
      <c r="X58" s="64"/>
      <c r="Y58" s="64"/>
      <c r="Z58" s="64"/>
      <c r="AA58" s="64"/>
      <c r="AB58" s="64"/>
      <c r="AC58" s="45"/>
      <c r="AR58" s="45"/>
      <c r="AS58" s="59"/>
      <c r="AT58" s="60"/>
      <c r="AU58" s="60"/>
      <c r="AV58" s="60"/>
      <c r="AW58" s="59"/>
      <c r="AX58" s="59"/>
      <c r="AY58" s="59"/>
      <c r="AZ58" s="59"/>
      <c r="BA58" s="59"/>
      <c r="BB58" s="61"/>
      <c r="BC58" s="61"/>
      <c r="BD58" s="62"/>
      <c r="BE58" s="63"/>
      <c r="BF58" s="62"/>
      <c r="BG58" s="61"/>
      <c r="BH58" s="61"/>
      <c r="BI58" s="59"/>
      <c r="BJ58" s="59"/>
      <c r="BK58" s="59"/>
      <c r="BL58" s="59"/>
      <c r="BM58" s="59"/>
      <c r="BN58" s="64"/>
      <c r="BO58" s="64"/>
      <c r="BP58" s="64"/>
      <c r="BQ58" s="64"/>
      <c r="BR58" s="64"/>
      <c r="BS58" s="64"/>
      <c r="BT58" s="45"/>
    </row>
    <row r="59" spans="1:86" ht="20.25" customHeight="1" thickBot="1">
      <c r="D59" s="451" t="s">
        <v>112</v>
      </c>
      <c r="E59" s="452"/>
      <c r="F59" s="452"/>
      <c r="G59" s="452"/>
      <c r="H59" s="452"/>
      <c r="I59" s="452"/>
      <c r="J59" s="452" t="s">
        <v>108</v>
      </c>
      <c r="K59" s="452"/>
      <c r="L59" s="452"/>
      <c r="M59" s="452"/>
      <c r="N59" s="452"/>
      <c r="O59" s="452"/>
      <c r="P59" s="452"/>
      <c r="Q59" s="452"/>
      <c r="R59" s="453" t="s">
        <v>113</v>
      </c>
      <c r="S59" s="453"/>
      <c r="T59" s="453"/>
      <c r="U59" s="453"/>
      <c r="V59" s="453"/>
      <c r="W59" s="453"/>
      <c r="X59" s="453"/>
      <c r="Y59" s="453"/>
      <c r="Z59" s="453"/>
      <c r="AA59" s="454" t="s">
        <v>114</v>
      </c>
      <c r="AB59" s="454"/>
      <c r="AC59" s="454"/>
      <c r="AD59" s="454" t="s">
        <v>115</v>
      </c>
      <c r="AE59" s="454"/>
      <c r="AF59" s="454"/>
      <c r="AG59" s="454"/>
      <c r="AH59" s="454"/>
      <c r="AI59" s="454"/>
      <c r="AJ59" s="454"/>
      <c r="AK59" s="454"/>
      <c r="AL59" s="454"/>
      <c r="AM59" s="455"/>
      <c r="AU59" s="451" t="s">
        <v>112</v>
      </c>
      <c r="AV59" s="452"/>
      <c r="AW59" s="452"/>
      <c r="AX59" s="452"/>
      <c r="AY59" s="452"/>
      <c r="AZ59" s="452"/>
      <c r="BA59" s="452" t="s">
        <v>108</v>
      </c>
      <c r="BB59" s="452"/>
      <c r="BC59" s="452"/>
      <c r="BD59" s="452"/>
      <c r="BE59" s="452"/>
      <c r="BF59" s="452"/>
      <c r="BG59" s="452"/>
      <c r="BH59" s="452"/>
      <c r="BI59" s="453" t="s">
        <v>113</v>
      </c>
      <c r="BJ59" s="453"/>
      <c r="BK59" s="453"/>
      <c r="BL59" s="453"/>
      <c r="BM59" s="453"/>
      <c r="BN59" s="453"/>
      <c r="BO59" s="453"/>
      <c r="BP59" s="453"/>
      <c r="BQ59" s="453"/>
      <c r="BR59" s="454" t="s">
        <v>114</v>
      </c>
      <c r="BS59" s="454"/>
      <c r="BT59" s="454"/>
      <c r="BU59" s="454" t="s">
        <v>115</v>
      </c>
      <c r="BV59" s="454"/>
      <c r="BW59" s="454"/>
      <c r="BX59" s="454"/>
      <c r="BY59" s="454"/>
      <c r="BZ59" s="454"/>
      <c r="CA59" s="454"/>
      <c r="CB59" s="454"/>
      <c r="CC59" s="454"/>
      <c r="CD59" s="455"/>
    </row>
    <row r="60" spans="1:86" ht="30" customHeight="1">
      <c r="D60" s="410" t="s">
        <v>116</v>
      </c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2"/>
      <c r="S60" s="412"/>
      <c r="T60" s="412"/>
      <c r="U60" s="412"/>
      <c r="V60" s="412"/>
      <c r="W60" s="412"/>
      <c r="X60" s="412"/>
      <c r="Y60" s="412"/>
      <c r="Z60" s="412"/>
      <c r="AA60" s="413"/>
      <c r="AB60" s="413"/>
      <c r="AC60" s="413"/>
      <c r="AD60" s="414"/>
      <c r="AE60" s="414"/>
      <c r="AF60" s="414"/>
      <c r="AG60" s="414"/>
      <c r="AH60" s="414"/>
      <c r="AI60" s="414"/>
      <c r="AJ60" s="414"/>
      <c r="AK60" s="414"/>
      <c r="AL60" s="414"/>
      <c r="AM60" s="415"/>
      <c r="AU60" s="410" t="s">
        <v>116</v>
      </c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2"/>
      <c r="BJ60" s="412"/>
      <c r="BK60" s="412"/>
      <c r="BL60" s="412"/>
      <c r="BM60" s="412"/>
      <c r="BN60" s="412"/>
      <c r="BO60" s="412"/>
      <c r="BP60" s="412"/>
      <c r="BQ60" s="412"/>
      <c r="BR60" s="413"/>
      <c r="BS60" s="413"/>
      <c r="BT60" s="413"/>
      <c r="BU60" s="414"/>
      <c r="BV60" s="414"/>
      <c r="BW60" s="414"/>
      <c r="BX60" s="414"/>
      <c r="BY60" s="414"/>
      <c r="BZ60" s="414"/>
      <c r="CA60" s="414"/>
      <c r="CB60" s="414"/>
      <c r="CC60" s="414"/>
      <c r="CD60" s="415"/>
    </row>
    <row r="61" spans="1:86" ht="30" customHeight="1">
      <c r="D61" s="419" t="s">
        <v>116</v>
      </c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1"/>
      <c r="S61" s="421"/>
      <c r="T61" s="421"/>
      <c r="U61" s="421"/>
      <c r="V61" s="421"/>
      <c r="W61" s="421"/>
      <c r="X61" s="421"/>
      <c r="Y61" s="421"/>
      <c r="Z61" s="421"/>
      <c r="AA61" s="422"/>
      <c r="AB61" s="422"/>
      <c r="AC61" s="422"/>
      <c r="AD61" s="423"/>
      <c r="AE61" s="423"/>
      <c r="AF61" s="423"/>
      <c r="AG61" s="423"/>
      <c r="AH61" s="423"/>
      <c r="AI61" s="423"/>
      <c r="AJ61" s="423"/>
      <c r="AK61" s="423"/>
      <c r="AL61" s="423"/>
      <c r="AM61" s="424"/>
      <c r="AU61" s="419" t="s">
        <v>116</v>
      </c>
      <c r="AV61" s="420"/>
      <c r="AW61" s="420"/>
      <c r="AX61" s="420"/>
      <c r="AY61" s="420"/>
      <c r="AZ61" s="420"/>
      <c r="BA61" s="420"/>
      <c r="BB61" s="420"/>
      <c r="BC61" s="420"/>
      <c r="BD61" s="420"/>
      <c r="BE61" s="420"/>
      <c r="BF61" s="420"/>
      <c r="BG61" s="420"/>
      <c r="BH61" s="420"/>
      <c r="BI61" s="421"/>
      <c r="BJ61" s="421"/>
      <c r="BK61" s="421"/>
      <c r="BL61" s="421"/>
      <c r="BM61" s="421"/>
      <c r="BN61" s="421"/>
      <c r="BO61" s="421"/>
      <c r="BP61" s="421"/>
      <c r="BQ61" s="421"/>
      <c r="BR61" s="422"/>
      <c r="BS61" s="422"/>
      <c r="BT61" s="422"/>
      <c r="BU61" s="423"/>
      <c r="BV61" s="423"/>
      <c r="BW61" s="423"/>
      <c r="BX61" s="423"/>
      <c r="BY61" s="423"/>
      <c r="BZ61" s="423"/>
      <c r="CA61" s="423"/>
      <c r="CB61" s="423"/>
      <c r="CC61" s="423"/>
      <c r="CD61" s="424"/>
    </row>
    <row r="62" spans="1:86" ht="30" customHeight="1" thickBot="1">
      <c r="D62" s="425" t="s">
        <v>116</v>
      </c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7"/>
      <c r="S62" s="427"/>
      <c r="T62" s="427"/>
      <c r="U62" s="427"/>
      <c r="V62" s="427"/>
      <c r="W62" s="427"/>
      <c r="X62" s="427"/>
      <c r="Y62" s="427"/>
      <c r="Z62" s="427"/>
      <c r="AA62" s="428"/>
      <c r="AB62" s="428"/>
      <c r="AC62" s="428"/>
      <c r="AD62" s="429"/>
      <c r="AE62" s="429"/>
      <c r="AF62" s="429"/>
      <c r="AG62" s="429"/>
      <c r="AH62" s="429"/>
      <c r="AI62" s="429"/>
      <c r="AJ62" s="429"/>
      <c r="AK62" s="429"/>
      <c r="AL62" s="429"/>
      <c r="AM62" s="430"/>
      <c r="AU62" s="425" t="s">
        <v>116</v>
      </c>
      <c r="AV62" s="426"/>
      <c r="AW62" s="426"/>
      <c r="AX62" s="426"/>
      <c r="AY62" s="426"/>
      <c r="AZ62" s="426"/>
      <c r="BA62" s="426"/>
      <c r="BB62" s="426"/>
      <c r="BC62" s="426"/>
      <c r="BD62" s="426"/>
      <c r="BE62" s="426"/>
      <c r="BF62" s="426"/>
      <c r="BG62" s="426"/>
      <c r="BH62" s="426"/>
      <c r="BI62" s="427"/>
      <c r="BJ62" s="427"/>
      <c r="BK62" s="427"/>
      <c r="BL62" s="427"/>
      <c r="BM62" s="427"/>
      <c r="BN62" s="427"/>
      <c r="BO62" s="427"/>
      <c r="BP62" s="427"/>
      <c r="BQ62" s="427"/>
      <c r="BR62" s="428"/>
      <c r="BS62" s="428"/>
      <c r="BT62" s="428"/>
      <c r="BU62" s="429"/>
      <c r="BV62" s="429"/>
      <c r="BW62" s="429"/>
      <c r="BX62" s="429"/>
      <c r="BY62" s="429"/>
      <c r="BZ62" s="429"/>
      <c r="CA62" s="429"/>
      <c r="CB62" s="429"/>
      <c r="CC62" s="429"/>
      <c r="CD62" s="430"/>
    </row>
    <row r="63" spans="1:86" ht="14.25" customHeight="1">
      <c r="A63" s="542" t="s">
        <v>225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42"/>
      <c r="AL63" s="542"/>
      <c r="AM63" s="542"/>
      <c r="AN63" s="542"/>
      <c r="AO63" s="542"/>
      <c r="AP63" s="542"/>
      <c r="AQ63" s="542"/>
      <c r="AR63" s="542" t="s">
        <v>431</v>
      </c>
      <c r="AS63" s="542"/>
      <c r="AT63" s="542"/>
      <c r="AU63" s="542"/>
      <c r="AV63" s="542"/>
      <c r="AW63" s="542"/>
      <c r="AX63" s="542"/>
      <c r="AY63" s="542"/>
      <c r="AZ63" s="542"/>
      <c r="BA63" s="542"/>
      <c r="BB63" s="542"/>
      <c r="BC63" s="542"/>
      <c r="BD63" s="542"/>
      <c r="BE63" s="542"/>
      <c r="BF63" s="542"/>
      <c r="BG63" s="542"/>
      <c r="BH63" s="542"/>
      <c r="BI63" s="542"/>
      <c r="BJ63" s="542"/>
      <c r="BK63" s="542"/>
      <c r="BL63" s="542"/>
      <c r="BM63" s="542"/>
      <c r="BN63" s="542"/>
      <c r="BO63" s="542"/>
      <c r="BP63" s="542"/>
      <c r="BQ63" s="542"/>
      <c r="BR63" s="542"/>
      <c r="BS63" s="542"/>
      <c r="BT63" s="542"/>
      <c r="BU63" s="542"/>
      <c r="BV63" s="542"/>
      <c r="BW63" s="542"/>
      <c r="BX63" s="542"/>
      <c r="BY63" s="542"/>
      <c r="BZ63" s="542"/>
      <c r="CA63" s="542"/>
      <c r="CB63" s="542"/>
      <c r="CC63" s="542"/>
      <c r="CD63" s="542"/>
      <c r="CE63" s="542"/>
      <c r="CF63" s="542"/>
      <c r="CG63" s="542"/>
      <c r="CH63" s="542"/>
    </row>
    <row r="64" spans="1:86" ht="14.25" customHeight="1">
      <c r="A64" s="542"/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542"/>
      <c r="S64" s="542"/>
      <c r="T64" s="542"/>
      <c r="U64" s="542"/>
      <c r="V64" s="542"/>
      <c r="W64" s="542"/>
      <c r="X64" s="542"/>
      <c r="Y64" s="542"/>
      <c r="Z64" s="542"/>
      <c r="AA64" s="542"/>
      <c r="AB64" s="542"/>
      <c r="AC64" s="542"/>
      <c r="AD64" s="542"/>
      <c r="AE64" s="542"/>
      <c r="AF64" s="542"/>
      <c r="AG64" s="542"/>
      <c r="AH64" s="542"/>
      <c r="AI64" s="542"/>
      <c r="AJ64" s="542"/>
      <c r="AK64" s="542"/>
      <c r="AL64" s="542"/>
      <c r="AM64" s="542"/>
      <c r="AN64" s="542"/>
      <c r="AO64" s="542"/>
      <c r="AP64" s="542"/>
      <c r="AQ64" s="542"/>
      <c r="AR64" s="542"/>
      <c r="AS64" s="542"/>
      <c r="AT64" s="542"/>
      <c r="AU64" s="542"/>
      <c r="AV64" s="542"/>
      <c r="AW64" s="542"/>
      <c r="AX64" s="542"/>
      <c r="AY64" s="542"/>
      <c r="AZ64" s="542"/>
      <c r="BA64" s="542"/>
      <c r="BB64" s="542"/>
      <c r="BC64" s="542"/>
      <c r="BD64" s="542"/>
      <c r="BE64" s="542"/>
      <c r="BF64" s="542"/>
      <c r="BG64" s="542"/>
      <c r="BH64" s="542"/>
      <c r="BI64" s="542"/>
      <c r="BJ64" s="542"/>
      <c r="BK64" s="542"/>
      <c r="BL64" s="542"/>
      <c r="BM64" s="542"/>
      <c r="BN64" s="542"/>
      <c r="BO64" s="542"/>
      <c r="BP64" s="542"/>
      <c r="BQ64" s="542"/>
      <c r="BR64" s="542"/>
      <c r="BS64" s="542"/>
      <c r="BT64" s="542"/>
      <c r="BU64" s="542"/>
      <c r="BV64" s="542"/>
      <c r="BW64" s="542"/>
      <c r="BX64" s="542"/>
      <c r="BY64" s="542"/>
      <c r="BZ64" s="542"/>
      <c r="CA64" s="542"/>
      <c r="CB64" s="542"/>
      <c r="CC64" s="542"/>
      <c r="CD64" s="542"/>
      <c r="CE64" s="542"/>
      <c r="CF64" s="542"/>
      <c r="CG64" s="542"/>
      <c r="CH64" s="542"/>
    </row>
    <row r="65" spans="2:86" ht="27.75" customHeight="1">
      <c r="C65" s="543" t="s">
        <v>103</v>
      </c>
      <c r="D65" s="543"/>
      <c r="E65" s="543"/>
      <c r="F65" s="543"/>
      <c r="G65" s="546" t="str">
        <f>U12対戦スケジュール!B49</f>
        <v>白沢Ａ</v>
      </c>
      <c r="H65" s="543"/>
      <c r="I65" s="543"/>
      <c r="J65" s="543"/>
      <c r="K65" s="543"/>
      <c r="L65" s="543"/>
      <c r="M65" s="543"/>
      <c r="N65" s="543"/>
      <c r="O65" s="543"/>
      <c r="P65" s="543" t="s">
        <v>104</v>
      </c>
      <c r="Q65" s="543"/>
      <c r="R65" s="543"/>
      <c r="S65" s="543"/>
      <c r="T65" s="546" t="str">
        <f>U12対戦スケジュール!B50</f>
        <v>細谷ＳＣ</v>
      </c>
      <c r="U65" s="557"/>
      <c r="V65" s="557"/>
      <c r="W65" s="557"/>
      <c r="X65" s="557"/>
      <c r="Y65" s="557"/>
      <c r="Z65" s="557"/>
      <c r="AA65" s="557"/>
      <c r="AB65" s="557"/>
      <c r="AC65" s="543" t="s">
        <v>105</v>
      </c>
      <c r="AD65" s="543"/>
      <c r="AE65" s="543"/>
      <c r="AF65" s="543"/>
      <c r="AG65" s="547">
        <v>43352</v>
      </c>
      <c r="AH65" s="547"/>
      <c r="AI65" s="547"/>
      <c r="AJ65" s="547"/>
      <c r="AK65" s="547"/>
      <c r="AL65" s="547"/>
      <c r="AM65" s="547"/>
      <c r="AN65" s="547"/>
      <c r="AO65" s="547"/>
      <c r="AR65" s="42" t="s">
        <v>444</v>
      </c>
      <c r="AT65" s="543" t="s">
        <v>103</v>
      </c>
      <c r="AU65" s="543"/>
      <c r="AV65" s="543"/>
      <c r="AW65" s="543"/>
      <c r="AX65" s="546" t="str">
        <f>U12対戦スケジュール!D49</f>
        <v>白沢Ｂ</v>
      </c>
      <c r="AY65" s="557"/>
      <c r="AZ65" s="557"/>
      <c r="BA65" s="557"/>
      <c r="BB65" s="557"/>
      <c r="BC65" s="557"/>
      <c r="BD65" s="557"/>
      <c r="BE65" s="557"/>
      <c r="BF65" s="557"/>
      <c r="BG65" s="543" t="s">
        <v>104</v>
      </c>
      <c r="BH65" s="543"/>
      <c r="BI65" s="543"/>
      <c r="BJ65" s="543"/>
      <c r="BK65" s="546" t="str">
        <f>U12対戦スケジュール!D50</f>
        <v>ＦＣグランディール宇都宮</v>
      </c>
      <c r="BL65" s="543"/>
      <c r="BM65" s="543"/>
      <c r="BN65" s="543"/>
      <c r="BO65" s="543"/>
      <c r="BP65" s="543"/>
      <c r="BQ65" s="543"/>
      <c r="BR65" s="543"/>
      <c r="BS65" s="543"/>
      <c r="BT65" s="543" t="s">
        <v>105</v>
      </c>
      <c r="BU65" s="543"/>
      <c r="BV65" s="543"/>
      <c r="BW65" s="543"/>
      <c r="BX65" s="547">
        <v>43352</v>
      </c>
      <c r="BY65" s="547"/>
      <c r="BZ65" s="547"/>
      <c r="CA65" s="547"/>
      <c r="CB65" s="547"/>
      <c r="CC65" s="547"/>
      <c r="CD65" s="547"/>
      <c r="CE65" s="547"/>
      <c r="CF65" s="547"/>
    </row>
    <row r="66" spans="2:86" ht="15" customHeight="1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4"/>
      <c r="X66" s="44"/>
      <c r="Y66" s="44"/>
      <c r="Z66" s="44"/>
      <c r="AA66" s="44"/>
      <c r="AB66" s="44"/>
      <c r="AC66" s="44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4"/>
      <c r="BO66" s="44"/>
      <c r="BP66" s="44"/>
      <c r="BQ66" s="44"/>
      <c r="BR66" s="44"/>
      <c r="BS66" s="44"/>
      <c r="BT66" s="44"/>
    </row>
    <row r="67" spans="2:86" ht="18" customHeight="1">
      <c r="C67" s="407">
        <v>1</v>
      </c>
      <c r="D67" s="407"/>
      <c r="E67" s="408" t="str">
        <f>U12組合せ!$D10</f>
        <v>石井ＦＣ</v>
      </c>
      <c r="F67" s="408"/>
      <c r="G67" s="408"/>
      <c r="H67" s="408"/>
      <c r="I67" s="408"/>
      <c r="J67" s="408"/>
      <c r="K67" s="408"/>
      <c r="L67" s="408"/>
      <c r="M67" s="408"/>
      <c r="N67" s="408"/>
      <c r="O67" s="45"/>
      <c r="P67" s="45"/>
      <c r="Q67" s="407">
        <v>6</v>
      </c>
      <c r="R67" s="407"/>
      <c r="S67" s="408" t="str">
        <f>U12組合せ!$D15</f>
        <v>ＦＣグラシアス</v>
      </c>
      <c r="T67" s="408"/>
      <c r="U67" s="408"/>
      <c r="V67" s="408"/>
      <c r="W67" s="408"/>
      <c r="X67" s="408"/>
      <c r="Y67" s="408"/>
      <c r="Z67" s="408"/>
      <c r="AA67" s="408"/>
      <c r="AB67" s="408"/>
      <c r="AC67" s="46"/>
      <c r="AD67" s="47"/>
      <c r="AE67" s="409"/>
      <c r="AF67" s="409"/>
      <c r="AG67" s="408"/>
      <c r="AH67" s="408"/>
      <c r="AI67" s="408"/>
      <c r="AJ67" s="408"/>
      <c r="AK67" s="408"/>
      <c r="AL67" s="408"/>
      <c r="AM67" s="408"/>
      <c r="AN67" s="408"/>
      <c r="AO67" s="408"/>
      <c r="AP67" s="408"/>
      <c r="AT67" s="407">
        <v>1</v>
      </c>
      <c r="AU67" s="407"/>
      <c r="AV67" s="408" t="str">
        <f>U12組合せ!$D10</f>
        <v>石井ＦＣ</v>
      </c>
      <c r="AW67" s="408"/>
      <c r="AX67" s="408"/>
      <c r="AY67" s="408"/>
      <c r="AZ67" s="408"/>
      <c r="BA67" s="408"/>
      <c r="BB67" s="408"/>
      <c r="BC67" s="408"/>
      <c r="BD67" s="408"/>
      <c r="BE67" s="408"/>
      <c r="BF67" s="45"/>
      <c r="BG67" s="45"/>
      <c r="BH67" s="407">
        <v>6</v>
      </c>
      <c r="BI67" s="407"/>
      <c r="BJ67" s="408" t="str">
        <f>U12組合せ!$D15</f>
        <v>ＦＣグラシアス</v>
      </c>
      <c r="BK67" s="408"/>
      <c r="BL67" s="408"/>
      <c r="BM67" s="408"/>
      <c r="BN67" s="408"/>
      <c r="BO67" s="408"/>
      <c r="BP67" s="408"/>
      <c r="BQ67" s="408"/>
      <c r="BR67" s="408"/>
      <c r="BS67" s="408"/>
      <c r="BT67" s="46"/>
      <c r="BU67" s="47"/>
      <c r="BV67" s="403" t="s">
        <v>411</v>
      </c>
      <c r="BW67" s="403"/>
      <c r="BX67" s="408" t="str">
        <f>U12組合せ!F12</f>
        <v>ｕｎｉｏｎ ｓｃ</v>
      </c>
      <c r="BY67" s="408"/>
      <c r="BZ67" s="408"/>
      <c r="CA67" s="408"/>
      <c r="CB67" s="408"/>
      <c r="CC67" s="408"/>
      <c r="CD67" s="408"/>
      <c r="CE67" s="408"/>
      <c r="CF67" s="408"/>
      <c r="CG67" s="408"/>
    </row>
    <row r="68" spans="2:86" ht="18" customHeight="1">
      <c r="C68" s="407">
        <v>2</v>
      </c>
      <c r="D68" s="407"/>
      <c r="E68" s="408" t="str">
        <f>U12組合せ!$D11</f>
        <v>細谷ＳＣ</v>
      </c>
      <c r="F68" s="408"/>
      <c r="G68" s="408"/>
      <c r="H68" s="408"/>
      <c r="I68" s="408"/>
      <c r="J68" s="408"/>
      <c r="K68" s="408"/>
      <c r="L68" s="408"/>
      <c r="M68" s="408"/>
      <c r="N68" s="408"/>
      <c r="O68" s="45"/>
      <c r="P68" s="45"/>
      <c r="Q68" s="407">
        <v>7</v>
      </c>
      <c r="R68" s="407"/>
      <c r="S68" s="408" t="str">
        <f>U12組合せ!$D16</f>
        <v>岡本ＦＣ</v>
      </c>
      <c r="T68" s="408"/>
      <c r="U68" s="408"/>
      <c r="V68" s="408"/>
      <c r="W68" s="408"/>
      <c r="X68" s="408"/>
      <c r="Y68" s="408"/>
      <c r="Z68" s="408"/>
      <c r="AA68" s="408"/>
      <c r="AB68" s="408"/>
      <c r="AC68" s="46"/>
      <c r="AD68" s="47"/>
      <c r="AE68" s="409"/>
      <c r="AF68" s="409"/>
      <c r="AG68" s="408"/>
      <c r="AH68" s="408"/>
      <c r="AI68" s="408"/>
      <c r="AJ68" s="408"/>
      <c r="AK68" s="408"/>
      <c r="AL68" s="408"/>
      <c r="AM68" s="408"/>
      <c r="AN68" s="408"/>
      <c r="AO68" s="408"/>
      <c r="AP68" s="408"/>
      <c r="AT68" s="409">
        <v>2</v>
      </c>
      <c r="AU68" s="409"/>
      <c r="AV68" s="408" t="str">
        <f>U12組合せ!$D11</f>
        <v>細谷ＳＣ</v>
      </c>
      <c r="AW68" s="408"/>
      <c r="AX68" s="408"/>
      <c r="AY68" s="408"/>
      <c r="AZ68" s="408"/>
      <c r="BA68" s="408"/>
      <c r="BB68" s="408"/>
      <c r="BC68" s="408"/>
      <c r="BD68" s="408"/>
      <c r="BE68" s="408"/>
      <c r="BF68" s="45"/>
      <c r="BG68" s="45"/>
      <c r="BH68" s="409">
        <v>7</v>
      </c>
      <c r="BI68" s="409"/>
      <c r="BJ68" s="408" t="str">
        <f>U12組合せ!$D16</f>
        <v>岡本ＦＣ</v>
      </c>
      <c r="BK68" s="408"/>
      <c r="BL68" s="408"/>
      <c r="BM68" s="408"/>
      <c r="BN68" s="408"/>
      <c r="BO68" s="408"/>
      <c r="BP68" s="408"/>
      <c r="BQ68" s="408"/>
      <c r="BR68" s="408"/>
      <c r="BS68" s="408"/>
      <c r="BT68" s="46"/>
      <c r="BU68" s="47"/>
      <c r="BV68" s="403" t="s">
        <v>412</v>
      </c>
      <c r="BW68" s="403"/>
      <c r="BX68" s="408" t="str">
        <f>U12組合せ!F13</f>
        <v>河内ＳＣジュベニール</v>
      </c>
      <c r="BY68" s="408"/>
      <c r="BZ68" s="408"/>
      <c r="CA68" s="408"/>
      <c r="CB68" s="408"/>
      <c r="CC68" s="408"/>
      <c r="CD68" s="408"/>
      <c r="CE68" s="408"/>
      <c r="CF68" s="408"/>
      <c r="CG68" s="408"/>
    </row>
    <row r="69" spans="2:86" ht="18" customHeight="1">
      <c r="C69" s="407">
        <v>3</v>
      </c>
      <c r="D69" s="407"/>
      <c r="E69" s="408" t="str">
        <f>U12組合せ!$D12</f>
        <v>ＦＣみらい Ｖ</v>
      </c>
      <c r="F69" s="408"/>
      <c r="G69" s="408"/>
      <c r="H69" s="408"/>
      <c r="I69" s="408"/>
      <c r="J69" s="408"/>
      <c r="K69" s="408"/>
      <c r="L69" s="408"/>
      <c r="M69" s="408"/>
      <c r="N69" s="408"/>
      <c r="O69" s="45"/>
      <c r="P69" s="45"/>
      <c r="Q69" s="409">
        <v>8</v>
      </c>
      <c r="R69" s="409"/>
      <c r="S69" s="408" t="str">
        <f>U12組合せ!$D17</f>
        <v>シャルムグランツＳＣ</v>
      </c>
      <c r="T69" s="408"/>
      <c r="U69" s="408"/>
      <c r="V69" s="408"/>
      <c r="W69" s="408"/>
      <c r="X69" s="408"/>
      <c r="Y69" s="408"/>
      <c r="Z69" s="408"/>
      <c r="AA69" s="408"/>
      <c r="AB69" s="408"/>
      <c r="AC69" s="46"/>
      <c r="AD69" s="47"/>
      <c r="AE69" s="409"/>
      <c r="AF69" s="409"/>
      <c r="AG69" s="408"/>
      <c r="AH69" s="408"/>
      <c r="AI69" s="408"/>
      <c r="AJ69" s="408"/>
      <c r="AK69" s="408"/>
      <c r="AL69" s="408"/>
      <c r="AM69" s="408"/>
      <c r="AN69" s="408"/>
      <c r="AO69" s="408"/>
      <c r="AP69" s="408"/>
      <c r="AT69" s="409">
        <v>3</v>
      </c>
      <c r="AU69" s="409"/>
      <c r="AV69" s="408" t="str">
        <f>U12組合せ!$D12</f>
        <v>ＦＣみらい Ｖ</v>
      </c>
      <c r="AW69" s="408"/>
      <c r="AX69" s="408"/>
      <c r="AY69" s="408"/>
      <c r="AZ69" s="408"/>
      <c r="BA69" s="408"/>
      <c r="BB69" s="408"/>
      <c r="BC69" s="408"/>
      <c r="BD69" s="408"/>
      <c r="BE69" s="408"/>
      <c r="BF69" s="45"/>
      <c r="BG69" s="45"/>
      <c r="BH69" s="407">
        <v>8</v>
      </c>
      <c r="BI69" s="407"/>
      <c r="BJ69" s="408" t="str">
        <f>U12組合せ!$D17</f>
        <v>シャルムグランツＳＣ</v>
      </c>
      <c r="BK69" s="408"/>
      <c r="BL69" s="408"/>
      <c r="BM69" s="408"/>
      <c r="BN69" s="408"/>
      <c r="BO69" s="408"/>
      <c r="BP69" s="408"/>
      <c r="BQ69" s="408"/>
      <c r="BR69" s="408"/>
      <c r="BS69" s="408"/>
      <c r="BT69" s="46"/>
      <c r="BU69" s="47"/>
      <c r="BV69" s="403" t="s">
        <v>413</v>
      </c>
      <c r="BW69" s="403"/>
      <c r="BX69" s="408" t="str">
        <f>U12組合せ!F17</f>
        <v>富士見ＳＳＳ</v>
      </c>
      <c r="BY69" s="408"/>
      <c r="BZ69" s="408"/>
      <c r="CA69" s="408"/>
      <c r="CB69" s="408"/>
      <c r="CC69" s="408"/>
      <c r="CD69" s="408"/>
      <c r="CE69" s="408"/>
      <c r="CF69" s="408"/>
      <c r="CG69" s="408"/>
    </row>
    <row r="70" spans="2:86" ht="18" customHeight="1">
      <c r="B70" s="43"/>
      <c r="C70" s="407">
        <v>4</v>
      </c>
      <c r="D70" s="407"/>
      <c r="E70" s="408" t="str">
        <f>U12組合せ!$D13</f>
        <v>岡西ＦＣ</v>
      </c>
      <c r="F70" s="408"/>
      <c r="G70" s="408"/>
      <c r="H70" s="408"/>
      <c r="I70" s="408"/>
      <c r="J70" s="408"/>
      <c r="K70" s="408"/>
      <c r="L70" s="408"/>
      <c r="M70" s="408"/>
      <c r="N70" s="408"/>
      <c r="O70" s="45"/>
      <c r="P70" s="45"/>
      <c r="Q70" s="407">
        <v>9</v>
      </c>
      <c r="R70" s="407"/>
      <c r="S70" s="408" t="str">
        <f>U12組合せ!$D18</f>
        <v>カテット白沢ＳＳ</v>
      </c>
      <c r="T70" s="408"/>
      <c r="U70" s="408"/>
      <c r="V70" s="408"/>
      <c r="W70" s="408"/>
      <c r="X70" s="408"/>
      <c r="Y70" s="408"/>
      <c r="Z70" s="408"/>
      <c r="AA70" s="408"/>
      <c r="AB70" s="408"/>
      <c r="AC70" s="46"/>
      <c r="AD70" s="45"/>
      <c r="AE70" s="409"/>
      <c r="AF70" s="409"/>
      <c r="AG70" s="408"/>
      <c r="AH70" s="408"/>
      <c r="AI70" s="408"/>
      <c r="AJ70" s="408"/>
      <c r="AK70" s="408"/>
      <c r="AL70" s="408"/>
      <c r="AM70" s="408"/>
      <c r="AN70" s="408"/>
      <c r="AO70" s="408"/>
      <c r="AP70" s="408"/>
      <c r="AQ70" s="43"/>
      <c r="AS70" s="43"/>
      <c r="AT70" s="409">
        <v>4</v>
      </c>
      <c r="AU70" s="409"/>
      <c r="AV70" s="408" t="str">
        <f>U12組合せ!$D13</f>
        <v>岡西ＦＣ</v>
      </c>
      <c r="AW70" s="408"/>
      <c r="AX70" s="408"/>
      <c r="AY70" s="408"/>
      <c r="AZ70" s="408"/>
      <c r="BA70" s="408"/>
      <c r="BB70" s="408"/>
      <c r="BC70" s="408"/>
      <c r="BD70" s="408"/>
      <c r="BE70" s="408"/>
      <c r="BF70" s="45"/>
      <c r="BG70" s="45"/>
      <c r="BH70" s="407">
        <v>9</v>
      </c>
      <c r="BI70" s="407"/>
      <c r="BJ70" s="408" t="str">
        <f>U12組合せ!$D18</f>
        <v>カテット白沢ＳＳ</v>
      </c>
      <c r="BK70" s="408"/>
      <c r="BL70" s="408"/>
      <c r="BM70" s="408"/>
      <c r="BN70" s="408"/>
      <c r="BO70" s="408"/>
      <c r="BP70" s="408"/>
      <c r="BQ70" s="408"/>
      <c r="BR70" s="408"/>
      <c r="BS70" s="408"/>
      <c r="BT70" s="46"/>
      <c r="BU70" s="45"/>
      <c r="BV70" s="409"/>
      <c r="BW70" s="409"/>
      <c r="BX70" s="408"/>
      <c r="BY70" s="408"/>
      <c r="BZ70" s="408"/>
      <c r="CA70" s="408"/>
      <c r="CB70" s="408"/>
      <c r="CC70" s="408"/>
      <c r="CD70" s="408"/>
      <c r="CE70" s="408"/>
      <c r="CF70" s="408"/>
      <c r="CG70" s="408"/>
      <c r="CH70" s="43"/>
    </row>
    <row r="71" spans="2:86" ht="18" customHeight="1">
      <c r="C71" s="407">
        <v>5</v>
      </c>
      <c r="D71" s="407"/>
      <c r="E71" s="408" t="str">
        <f>U12組合せ!$D14</f>
        <v>ＦＣグランディール宇都宮</v>
      </c>
      <c r="F71" s="408"/>
      <c r="G71" s="408"/>
      <c r="H71" s="408"/>
      <c r="I71" s="408"/>
      <c r="J71" s="408"/>
      <c r="K71" s="408"/>
      <c r="L71" s="408"/>
      <c r="M71" s="408"/>
      <c r="N71" s="408"/>
      <c r="O71" s="45"/>
      <c r="P71" s="45"/>
      <c r="Q71" s="407">
        <v>10</v>
      </c>
      <c r="R71" s="407"/>
      <c r="S71" s="408" t="str">
        <f>U12組合せ!$D19</f>
        <v>ＦＣアリーバ</v>
      </c>
      <c r="T71" s="408"/>
      <c r="U71" s="408"/>
      <c r="V71" s="408"/>
      <c r="W71" s="408"/>
      <c r="X71" s="408"/>
      <c r="Y71" s="408"/>
      <c r="Z71" s="408"/>
      <c r="AA71" s="408"/>
      <c r="AB71" s="408"/>
      <c r="AC71" s="46"/>
      <c r="AD71" s="47"/>
      <c r="AE71" s="409"/>
      <c r="AF71" s="409"/>
      <c r="AG71" s="404"/>
      <c r="AH71" s="405"/>
      <c r="AI71" s="405"/>
      <c r="AJ71" s="405"/>
      <c r="AK71" s="405"/>
      <c r="AL71" s="405"/>
      <c r="AM71" s="405"/>
      <c r="AN71" s="405"/>
      <c r="AO71" s="405"/>
      <c r="AP71" s="406"/>
      <c r="AT71" s="407">
        <v>5</v>
      </c>
      <c r="AU71" s="407"/>
      <c r="AV71" s="408" t="str">
        <f>U12組合せ!$D14</f>
        <v>ＦＣグランディール宇都宮</v>
      </c>
      <c r="AW71" s="408"/>
      <c r="AX71" s="408"/>
      <c r="AY71" s="408"/>
      <c r="AZ71" s="408"/>
      <c r="BA71" s="408"/>
      <c r="BB71" s="408"/>
      <c r="BC71" s="408"/>
      <c r="BD71" s="408"/>
      <c r="BE71" s="408"/>
      <c r="BF71" s="45"/>
      <c r="BG71" s="45"/>
      <c r="BH71" s="409">
        <v>10</v>
      </c>
      <c r="BI71" s="409"/>
      <c r="BJ71" s="408" t="str">
        <f>U12組合せ!$D19</f>
        <v>ＦＣアリーバ</v>
      </c>
      <c r="BK71" s="408"/>
      <c r="BL71" s="408"/>
      <c r="BM71" s="408"/>
      <c r="BN71" s="408"/>
      <c r="BO71" s="408"/>
      <c r="BP71" s="408"/>
      <c r="BQ71" s="408"/>
      <c r="BR71" s="408"/>
      <c r="BS71" s="408"/>
      <c r="BT71" s="46"/>
      <c r="BU71" s="47"/>
      <c r="BV71" s="409"/>
      <c r="BW71" s="409"/>
      <c r="BX71" s="404"/>
      <c r="BY71" s="405"/>
      <c r="BZ71" s="405"/>
      <c r="CA71" s="405"/>
      <c r="CB71" s="405"/>
      <c r="CC71" s="405"/>
      <c r="CD71" s="405"/>
      <c r="CE71" s="405"/>
      <c r="CF71" s="405"/>
      <c r="CG71" s="406"/>
    </row>
    <row r="72" spans="2:86" ht="15" customHeight="1">
      <c r="C72" s="48"/>
      <c r="D72" s="49"/>
      <c r="E72" s="49"/>
      <c r="F72" s="49"/>
      <c r="G72" s="49"/>
      <c r="H72" s="49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9"/>
      <c r="U72" s="43"/>
      <c r="V72" s="49"/>
      <c r="W72" s="43"/>
      <c r="X72" s="49"/>
      <c r="Y72" s="43"/>
      <c r="Z72" s="49"/>
      <c r="AA72" s="43"/>
      <c r="AB72" s="49"/>
      <c r="AC72" s="49"/>
      <c r="AT72" s="48"/>
      <c r="AU72" s="49"/>
      <c r="AV72" s="49"/>
      <c r="AW72" s="49"/>
      <c r="AX72" s="49"/>
      <c r="AY72" s="49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9"/>
      <c r="BL72" s="43"/>
      <c r="BM72" s="49"/>
      <c r="BN72" s="43"/>
      <c r="BO72" s="49"/>
      <c r="BP72" s="43"/>
      <c r="BQ72" s="49"/>
      <c r="BR72" s="43"/>
      <c r="BS72" s="49"/>
      <c r="BT72" s="49"/>
    </row>
    <row r="73" spans="2:86" ht="21" customHeight="1" thickBot="1">
      <c r="B73" s="42" t="s">
        <v>106</v>
      </c>
      <c r="AS73" s="42" t="s">
        <v>106</v>
      </c>
    </row>
    <row r="74" spans="2:86" ht="20.25" customHeight="1" thickBot="1">
      <c r="B74" s="50"/>
      <c r="C74" s="531" t="s">
        <v>107</v>
      </c>
      <c r="D74" s="532"/>
      <c r="E74" s="533"/>
      <c r="F74" s="534" t="s">
        <v>226</v>
      </c>
      <c r="G74" s="535"/>
      <c r="H74" s="535"/>
      <c r="I74" s="536"/>
      <c r="J74" s="532" t="s">
        <v>108</v>
      </c>
      <c r="K74" s="537"/>
      <c r="L74" s="537"/>
      <c r="M74" s="537"/>
      <c r="N74" s="537"/>
      <c r="O74" s="537"/>
      <c r="P74" s="538"/>
      <c r="Q74" s="539" t="s">
        <v>109</v>
      </c>
      <c r="R74" s="539"/>
      <c r="S74" s="539"/>
      <c r="T74" s="539"/>
      <c r="U74" s="539"/>
      <c r="V74" s="539"/>
      <c r="W74" s="539"/>
      <c r="X74" s="540" t="s">
        <v>108</v>
      </c>
      <c r="Y74" s="537"/>
      <c r="Z74" s="537"/>
      <c r="AA74" s="537"/>
      <c r="AB74" s="537"/>
      <c r="AC74" s="537"/>
      <c r="AD74" s="541"/>
      <c r="AE74" s="534" t="s">
        <v>226</v>
      </c>
      <c r="AF74" s="535"/>
      <c r="AG74" s="535"/>
      <c r="AH74" s="536"/>
      <c r="AI74" s="531" t="s">
        <v>409</v>
      </c>
      <c r="AJ74" s="532"/>
      <c r="AK74" s="537"/>
      <c r="AL74" s="537"/>
      <c r="AM74" s="537"/>
      <c r="AN74" s="537"/>
      <c r="AO74" s="537"/>
      <c r="AP74" s="541"/>
      <c r="AS74" s="50"/>
      <c r="AT74" s="531" t="s">
        <v>107</v>
      </c>
      <c r="AU74" s="532"/>
      <c r="AV74" s="533"/>
      <c r="AW74" s="534" t="s">
        <v>226</v>
      </c>
      <c r="AX74" s="535"/>
      <c r="AY74" s="535"/>
      <c r="AZ74" s="536"/>
      <c r="BA74" s="532" t="s">
        <v>108</v>
      </c>
      <c r="BB74" s="537"/>
      <c r="BC74" s="537"/>
      <c r="BD74" s="537"/>
      <c r="BE74" s="537"/>
      <c r="BF74" s="537"/>
      <c r="BG74" s="538"/>
      <c r="BH74" s="539" t="s">
        <v>109</v>
      </c>
      <c r="BI74" s="539"/>
      <c r="BJ74" s="539"/>
      <c r="BK74" s="539"/>
      <c r="BL74" s="539"/>
      <c r="BM74" s="539"/>
      <c r="BN74" s="539"/>
      <c r="BO74" s="540" t="s">
        <v>108</v>
      </c>
      <c r="BP74" s="537"/>
      <c r="BQ74" s="537"/>
      <c r="BR74" s="537"/>
      <c r="BS74" s="537"/>
      <c r="BT74" s="537"/>
      <c r="BU74" s="541"/>
      <c r="BV74" s="534" t="s">
        <v>226</v>
      </c>
      <c r="BW74" s="535"/>
      <c r="BX74" s="535"/>
      <c r="BY74" s="536"/>
      <c r="BZ74" s="531" t="s">
        <v>409</v>
      </c>
      <c r="CA74" s="532"/>
      <c r="CB74" s="537"/>
      <c r="CC74" s="537"/>
      <c r="CD74" s="537"/>
      <c r="CE74" s="537"/>
      <c r="CF74" s="537"/>
      <c r="CG74" s="541"/>
    </row>
    <row r="75" spans="2:86" ht="20.100000000000001" customHeight="1">
      <c r="B75" s="467">
        <v>1</v>
      </c>
      <c r="C75" s="469">
        <v>0.375</v>
      </c>
      <c r="D75" s="470"/>
      <c r="E75" s="471"/>
      <c r="F75" s="521"/>
      <c r="G75" s="522"/>
      <c r="H75" s="522"/>
      <c r="I75" s="523"/>
      <c r="J75" s="524" t="str">
        <f>E68</f>
        <v>細谷ＳＣ</v>
      </c>
      <c r="K75" s="525"/>
      <c r="L75" s="525"/>
      <c r="M75" s="525"/>
      <c r="N75" s="525"/>
      <c r="O75" s="525"/>
      <c r="P75" s="526"/>
      <c r="Q75" s="527">
        <f>IF(OR(S75="",S76=""),"",S75+S76)</f>
        <v>6</v>
      </c>
      <c r="R75" s="528"/>
      <c r="S75" s="51">
        <v>2</v>
      </c>
      <c r="T75" s="52" t="s">
        <v>111</v>
      </c>
      <c r="U75" s="51">
        <v>0</v>
      </c>
      <c r="V75" s="527">
        <f>IF(OR(U75="",U76=""),"",U75+U76)</f>
        <v>1</v>
      </c>
      <c r="W75" s="528"/>
      <c r="X75" s="529" t="str">
        <f>E71</f>
        <v>ＦＣグランディール宇都宮</v>
      </c>
      <c r="Y75" s="525"/>
      <c r="Z75" s="525"/>
      <c r="AA75" s="525"/>
      <c r="AB75" s="525"/>
      <c r="AC75" s="525"/>
      <c r="AD75" s="530"/>
      <c r="AE75" s="521"/>
      <c r="AF75" s="522"/>
      <c r="AG75" s="522"/>
      <c r="AH75" s="523"/>
      <c r="AI75" s="554" t="str">
        <f ca="1">DBCS(INDIRECT("U12対戦スケジュール!C"&amp;(ROW()-1)/2+14))</f>
        <v>１０／３／３／１０</v>
      </c>
      <c r="AJ75" s="555"/>
      <c r="AK75" s="555"/>
      <c r="AL75" s="555"/>
      <c r="AM75" s="555"/>
      <c r="AN75" s="555"/>
      <c r="AO75" s="555"/>
      <c r="AP75" s="556"/>
      <c r="AS75" s="467">
        <v>1</v>
      </c>
      <c r="AT75" s="469">
        <v>0.375</v>
      </c>
      <c r="AU75" s="470"/>
      <c r="AV75" s="471"/>
      <c r="AW75" s="521"/>
      <c r="AX75" s="522"/>
      <c r="AY75" s="522"/>
      <c r="AZ75" s="523"/>
      <c r="BA75" s="524" t="str">
        <f>BJ67</f>
        <v>ＦＣグラシアス</v>
      </c>
      <c r="BB75" s="525"/>
      <c r="BC75" s="525"/>
      <c r="BD75" s="525"/>
      <c r="BE75" s="525"/>
      <c r="BF75" s="525"/>
      <c r="BG75" s="526"/>
      <c r="BH75" s="527">
        <f>IF(OR(BJ75="",BJ76=""),"",BJ75+BJ76)</f>
        <v>1</v>
      </c>
      <c r="BI75" s="528"/>
      <c r="BJ75" s="51">
        <v>0</v>
      </c>
      <c r="BK75" s="52" t="s">
        <v>111</v>
      </c>
      <c r="BL75" s="51">
        <v>3</v>
      </c>
      <c r="BM75" s="527">
        <f>IF(OR(BL75="",BL76=""),"",BL75+BL76)</f>
        <v>5</v>
      </c>
      <c r="BN75" s="528"/>
      <c r="BO75" s="529" t="str">
        <f>BJ70</f>
        <v>カテット白沢ＳＳ</v>
      </c>
      <c r="BP75" s="525"/>
      <c r="BQ75" s="525"/>
      <c r="BR75" s="525"/>
      <c r="BS75" s="525"/>
      <c r="BT75" s="525"/>
      <c r="BU75" s="530"/>
      <c r="BV75" s="521"/>
      <c r="BW75" s="522"/>
      <c r="BX75" s="522"/>
      <c r="BY75" s="523"/>
      <c r="BZ75" s="554" t="str">
        <f ca="1">DBCS(INDIRECT("U12対戦スケジュール!e"&amp;(ROW()-1)/2+14))</f>
        <v>Ｂ４／Ｂ８／Ｂ８／Ｂ４</v>
      </c>
      <c r="CA75" s="555"/>
      <c r="CB75" s="555"/>
      <c r="CC75" s="555"/>
      <c r="CD75" s="555"/>
      <c r="CE75" s="555"/>
      <c r="CF75" s="555"/>
      <c r="CG75" s="556"/>
    </row>
    <row r="76" spans="2:86" ht="20.100000000000001" customHeight="1">
      <c r="B76" s="431"/>
      <c r="C76" s="432"/>
      <c r="D76" s="504"/>
      <c r="E76" s="505"/>
      <c r="F76" s="438"/>
      <c r="G76" s="506"/>
      <c r="H76" s="506"/>
      <c r="I76" s="507"/>
      <c r="J76" s="442"/>
      <c r="K76" s="442"/>
      <c r="L76" s="442"/>
      <c r="M76" s="442"/>
      <c r="N76" s="442"/>
      <c r="O76" s="442"/>
      <c r="P76" s="443"/>
      <c r="Q76" s="446"/>
      <c r="R76" s="447"/>
      <c r="S76" s="53">
        <v>4</v>
      </c>
      <c r="T76" s="54" t="s">
        <v>111</v>
      </c>
      <c r="U76" s="53">
        <v>1</v>
      </c>
      <c r="V76" s="446"/>
      <c r="W76" s="447"/>
      <c r="X76" s="449"/>
      <c r="Y76" s="442"/>
      <c r="Z76" s="442"/>
      <c r="AA76" s="442"/>
      <c r="AB76" s="442"/>
      <c r="AC76" s="442"/>
      <c r="AD76" s="450"/>
      <c r="AE76" s="438"/>
      <c r="AF76" s="506"/>
      <c r="AG76" s="506"/>
      <c r="AH76" s="507"/>
      <c r="AI76" s="514"/>
      <c r="AJ76" s="457"/>
      <c r="AK76" s="457"/>
      <c r="AL76" s="457"/>
      <c r="AM76" s="457"/>
      <c r="AN76" s="457"/>
      <c r="AO76" s="457"/>
      <c r="AP76" s="458"/>
      <c r="AS76" s="431"/>
      <c r="AT76" s="432"/>
      <c r="AU76" s="504"/>
      <c r="AV76" s="505"/>
      <c r="AW76" s="438"/>
      <c r="AX76" s="506"/>
      <c r="AY76" s="506"/>
      <c r="AZ76" s="507"/>
      <c r="BA76" s="442"/>
      <c r="BB76" s="442"/>
      <c r="BC76" s="442"/>
      <c r="BD76" s="442"/>
      <c r="BE76" s="442"/>
      <c r="BF76" s="442"/>
      <c r="BG76" s="443"/>
      <c r="BH76" s="446"/>
      <c r="BI76" s="447"/>
      <c r="BJ76" s="53">
        <v>1</v>
      </c>
      <c r="BK76" s="54" t="s">
        <v>111</v>
      </c>
      <c r="BL76" s="53">
        <v>2</v>
      </c>
      <c r="BM76" s="446"/>
      <c r="BN76" s="447"/>
      <c r="BO76" s="449"/>
      <c r="BP76" s="442"/>
      <c r="BQ76" s="442"/>
      <c r="BR76" s="442"/>
      <c r="BS76" s="442"/>
      <c r="BT76" s="442"/>
      <c r="BU76" s="450"/>
      <c r="BV76" s="438"/>
      <c r="BW76" s="506"/>
      <c r="BX76" s="506"/>
      <c r="BY76" s="507"/>
      <c r="BZ76" s="514"/>
      <c r="CA76" s="457"/>
      <c r="CB76" s="457"/>
      <c r="CC76" s="457"/>
      <c r="CD76" s="457"/>
      <c r="CE76" s="457"/>
      <c r="CF76" s="457"/>
      <c r="CG76" s="458"/>
    </row>
    <row r="77" spans="2:86" ht="20.100000000000001" customHeight="1">
      <c r="B77" s="431">
        <v>2</v>
      </c>
      <c r="C77" s="432">
        <v>0.40972222222222227</v>
      </c>
      <c r="D77" s="504">
        <v>0.4375</v>
      </c>
      <c r="E77" s="505"/>
      <c r="F77" s="435"/>
      <c r="G77" s="506"/>
      <c r="H77" s="506"/>
      <c r="I77" s="507"/>
      <c r="J77" s="508" t="str">
        <f>S71</f>
        <v>ＦＣアリーバ</v>
      </c>
      <c r="K77" s="509"/>
      <c r="L77" s="509"/>
      <c r="M77" s="509"/>
      <c r="N77" s="509"/>
      <c r="O77" s="509"/>
      <c r="P77" s="510"/>
      <c r="Q77" s="511">
        <f>IF(OR(S77="",S78=""),"",S77+S78)</f>
        <v>5</v>
      </c>
      <c r="R77" s="512"/>
      <c r="S77" s="55">
        <v>2</v>
      </c>
      <c r="T77" s="56" t="s">
        <v>111</v>
      </c>
      <c r="U77" s="55">
        <v>0</v>
      </c>
      <c r="V77" s="511">
        <f>IF(OR(U77="",U78=""),"",U77+U78)</f>
        <v>0</v>
      </c>
      <c r="W77" s="512"/>
      <c r="X77" s="511" t="str">
        <f>E69</f>
        <v>ＦＣみらい Ｖ</v>
      </c>
      <c r="Y77" s="509"/>
      <c r="Z77" s="509"/>
      <c r="AA77" s="509"/>
      <c r="AB77" s="509"/>
      <c r="AC77" s="509"/>
      <c r="AD77" s="513"/>
      <c r="AE77" s="435"/>
      <c r="AF77" s="506"/>
      <c r="AG77" s="506"/>
      <c r="AH77" s="507"/>
      <c r="AI77" s="461" t="str">
        <f ca="1">DBCS(INDIRECT("U12対戦スケジュール!C"&amp;(ROW()-1)/2+14))</f>
        <v>２／５／５／２</v>
      </c>
      <c r="AJ77" s="462"/>
      <c r="AK77" s="462"/>
      <c r="AL77" s="462"/>
      <c r="AM77" s="462"/>
      <c r="AN77" s="462"/>
      <c r="AO77" s="462"/>
      <c r="AP77" s="463"/>
      <c r="AS77" s="431">
        <v>2</v>
      </c>
      <c r="AT77" s="432">
        <v>0.40972222222222227</v>
      </c>
      <c r="AU77" s="504">
        <v>0.4375</v>
      </c>
      <c r="AV77" s="505"/>
      <c r="AW77" s="435"/>
      <c r="AX77" s="506"/>
      <c r="AY77" s="506"/>
      <c r="AZ77" s="507"/>
      <c r="BA77" s="508" t="str">
        <f>BX68</f>
        <v>河内ＳＣジュベニール</v>
      </c>
      <c r="BB77" s="509"/>
      <c r="BC77" s="509"/>
      <c r="BD77" s="509"/>
      <c r="BE77" s="509"/>
      <c r="BF77" s="509"/>
      <c r="BG77" s="510"/>
      <c r="BH77" s="511">
        <f>IF(OR(BJ77="",BJ78=""),"",BJ77+BJ78)</f>
        <v>0</v>
      </c>
      <c r="BI77" s="512"/>
      <c r="BJ77" s="55">
        <v>0</v>
      </c>
      <c r="BK77" s="56" t="s">
        <v>111</v>
      </c>
      <c r="BL77" s="55">
        <v>0</v>
      </c>
      <c r="BM77" s="511">
        <f>IF(OR(BL77="",BL78=""),"",BL77+BL78)</f>
        <v>0</v>
      </c>
      <c r="BN77" s="512"/>
      <c r="BO77" s="511" t="str">
        <f>BX69</f>
        <v>富士見ＳＳＳ</v>
      </c>
      <c r="BP77" s="509"/>
      <c r="BQ77" s="509"/>
      <c r="BR77" s="509"/>
      <c r="BS77" s="509"/>
      <c r="BT77" s="509"/>
      <c r="BU77" s="513"/>
      <c r="BV77" s="435"/>
      <c r="BW77" s="506"/>
      <c r="BX77" s="506"/>
      <c r="BY77" s="507"/>
      <c r="BZ77" s="461" t="str">
        <f ca="1">DBCS(INDIRECT("U12対戦スケジュール!e"&amp;(ROW()-1)/2+14))</f>
        <v>Ａ６／Ａ９／Ａ９／Ａ６</v>
      </c>
      <c r="CA77" s="462"/>
      <c r="CB77" s="462"/>
      <c r="CC77" s="462"/>
      <c r="CD77" s="462"/>
      <c r="CE77" s="462"/>
      <c r="CF77" s="462"/>
      <c r="CG77" s="463"/>
    </row>
    <row r="78" spans="2:86" ht="20.100000000000001" customHeight="1">
      <c r="B78" s="431"/>
      <c r="C78" s="432"/>
      <c r="D78" s="504"/>
      <c r="E78" s="505"/>
      <c r="F78" s="438"/>
      <c r="G78" s="506"/>
      <c r="H78" s="506"/>
      <c r="I78" s="507"/>
      <c r="J78" s="442"/>
      <c r="K78" s="442"/>
      <c r="L78" s="442"/>
      <c r="M78" s="442"/>
      <c r="N78" s="442"/>
      <c r="O78" s="442"/>
      <c r="P78" s="443"/>
      <c r="Q78" s="446"/>
      <c r="R78" s="447"/>
      <c r="S78" s="53">
        <v>3</v>
      </c>
      <c r="T78" s="54" t="s">
        <v>111</v>
      </c>
      <c r="U78" s="53">
        <v>0</v>
      </c>
      <c r="V78" s="446"/>
      <c r="W78" s="447"/>
      <c r="X78" s="449"/>
      <c r="Y78" s="442"/>
      <c r="Z78" s="442"/>
      <c r="AA78" s="442"/>
      <c r="AB78" s="442"/>
      <c r="AC78" s="442"/>
      <c r="AD78" s="450"/>
      <c r="AE78" s="438"/>
      <c r="AF78" s="506"/>
      <c r="AG78" s="506"/>
      <c r="AH78" s="507"/>
      <c r="AI78" s="514"/>
      <c r="AJ78" s="457"/>
      <c r="AK78" s="457"/>
      <c r="AL78" s="457"/>
      <c r="AM78" s="457"/>
      <c r="AN78" s="457"/>
      <c r="AO78" s="457"/>
      <c r="AP78" s="458"/>
      <c r="AS78" s="431"/>
      <c r="AT78" s="432"/>
      <c r="AU78" s="504"/>
      <c r="AV78" s="505"/>
      <c r="AW78" s="438"/>
      <c r="AX78" s="506"/>
      <c r="AY78" s="506"/>
      <c r="AZ78" s="507"/>
      <c r="BA78" s="442"/>
      <c r="BB78" s="442"/>
      <c r="BC78" s="442"/>
      <c r="BD78" s="442"/>
      <c r="BE78" s="442"/>
      <c r="BF78" s="442"/>
      <c r="BG78" s="443"/>
      <c r="BH78" s="446"/>
      <c r="BI78" s="447"/>
      <c r="BJ78" s="53">
        <v>0</v>
      </c>
      <c r="BK78" s="54" t="s">
        <v>111</v>
      </c>
      <c r="BL78" s="53">
        <v>0</v>
      </c>
      <c r="BM78" s="446"/>
      <c r="BN78" s="447"/>
      <c r="BO78" s="449"/>
      <c r="BP78" s="442"/>
      <c r="BQ78" s="442"/>
      <c r="BR78" s="442"/>
      <c r="BS78" s="442"/>
      <c r="BT78" s="442"/>
      <c r="BU78" s="450"/>
      <c r="BV78" s="438"/>
      <c r="BW78" s="506"/>
      <c r="BX78" s="506"/>
      <c r="BY78" s="507"/>
      <c r="BZ78" s="514"/>
      <c r="CA78" s="457"/>
      <c r="CB78" s="457"/>
      <c r="CC78" s="457"/>
      <c r="CD78" s="457"/>
      <c r="CE78" s="457"/>
      <c r="CF78" s="457"/>
      <c r="CG78" s="458"/>
    </row>
    <row r="79" spans="2:86" ht="20.100000000000001" customHeight="1">
      <c r="B79" s="431">
        <v>3</v>
      </c>
      <c r="C79" s="432">
        <v>0.44444444444444442</v>
      </c>
      <c r="D79" s="504"/>
      <c r="E79" s="505"/>
      <c r="F79" s="435"/>
      <c r="G79" s="506"/>
      <c r="H79" s="506"/>
      <c r="I79" s="507"/>
      <c r="J79" s="508" t="str">
        <f>E70</f>
        <v>岡西ＦＣ</v>
      </c>
      <c r="K79" s="509"/>
      <c r="L79" s="509"/>
      <c r="M79" s="509"/>
      <c r="N79" s="509"/>
      <c r="O79" s="509"/>
      <c r="P79" s="510"/>
      <c r="Q79" s="511">
        <f>IF(OR(S79="",S80=""),"",S79+S80)</f>
        <v>2</v>
      </c>
      <c r="R79" s="512"/>
      <c r="S79" s="55">
        <v>1</v>
      </c>
      <c r="T79" s="56" t="s">
        <v>111</v>
      </c>
      <c r="U79" s="55">
        <v>2</v>
      </c>
      <c r="V79" s="511">
        <f>IF(OR(U79="",U80=""),"",U79+U80)</f>
        <v>2</v>
      </c>
      <c r="W79" s="512"/>
      <c r="X79" s="511" t="str">
        <f>S68</f>
        <v>岡本ＦＣ</v>
      </c>
      <c r="Y79" s="509"/>
      <c r="Z79" s="509"/>
      <c r="AA79" s="509"/>
      <c r="AB79" s="509"/>
      <c r="AC79" s="509"/>
      <c r="AD79" s="513"/>
      <c r="AE79" s="435"/>
      <c r="AF79" s="506"/>
      <c r="AG79" s="506"/>
      <c r="AH79" s="507"/>
      <c r="AI79" s="461" t="str">
        <f ca="1">DBCS(INDIRECT("U12対戦スケジュール!C"&amp;(ROW()-1)/2+14))</f>
        <v>９／２／２／９</v>
      </c>
      <c r="AJ79" s="462"/>
      <c r="AK79" s="462"/>
      <c r="AL79" s="462"/>
      <c r="AM79" s="462"/>
      <c r="AN79" s="462"/>
      <c r="AO79" s="462"/>
      <c r="AP79" s="463"/>
      <c r="AS79" s="431">
        <v>3</v>
      </c>
      <c r="AT79" s="432">
        <v>0.44444444444444442</v>
      </c>
      <c r="AU79" s="504"/>
      <c r="AV79" s="505"/>
      <c r="AW79" s="435"/>
      <c r="AX79" s="506"/>
      <c r="AY79" s="506"/>
      <c r="AZ79" s="507"/>
      <c r="BA79" s="508" t="str">
        <f>BJ69</f>
        <v>シャルムグランツＳＣ</v>
      </c>
      <c r="BB79" s="509"/>
      <c r="BC79" s="509"/>
      <c r="BD79" s="509"/>
      <c r="BE79" s="509"/>
      <c r="BF79" s="509"/>
      <c r="BG79" s="510"/>
      <c r="BH79" s="511">
        <f>IF(OR(BJ79="",BJ80=""),"",BJ79+BJ80)</f>
        <v>2</v>
      </c>
      <c r="BI79" s="512"/>
      <c r="BJ79" s="55">
        <v>0</v>
      </c>
      <c r="BK79" s="56" t="s">
        <v>111</v>
      </c>
      <c r="BL79" s="55">
        <v>3</v>
      </c>
      <c r="BM79" s="511">
        <f>IF(OR(BL79="",BL80=""),"",BL79+BL80)</f>
        <v>4</v>
      </c>
      <c r="BN79" s="512"/>
      <c r="BO79" s="511" t="str">
        <f>AV67</f>
        <v>石井ＦＣ</v>
      </c>
      <c r="BP79" s="509"/>
      <c r="BQ79" s="509"/>
      <c r="BR79" s="509"/>
      <c r="BS79" s="509"/>
      <c r="BT79" s="509"/>
      <c r="BU79" s="513"/>
      <c r="BV79" s="435"/>
      <c r="BW79" s="506"/>
      <c r="BX79" s="506"/>
      <c r="BY79" s="507"/>
      <c r="BZ79" s="461" t="str">
        <f ca="1">DBCS(INDIRECT("U12対戦スケジュール!e"&amp;(ROW()-1)/2+14))</f>
        <v>Ｂ３／Ｂ４／Ｂ４／Ｂ３</v>
      </c>
      <c r="CA79" s="462"/>
      <c r="CB79" s="462"/>
      <c r="CC79" s="462"/>
      <c r="CD79" s="462"/>
      <c r="CE79" s="462"/>
      <c r="CF79" s="462"/>
      <c r="CG79" s="463"/>
    </row>
    <row r="80" spans="2:86" ht="20.100000000000001" customHeight="1">
      <c r="B80" s="431"/>
      <c r="C80" s="432"/>
      <c r="D80" s="504"/>
      <c r="E80" s="505"/>
      <c r="F80" s="438"/>
      <c r="G80" s="506"/>
      <c r="H80" s="506"/>
      <c r="I80" s="507"/>
      <c r="J80" s="442"/>
      <c r="K80" s="442"/>
      <c r="L80" s="442"/>
      <c r="M80" s="442"/>
      <c r="N80" s="442"/>
      <c r="O80" s="442"/>
      <c r="P80" s="443"/>
      <c r="Q80" s="446"/>
      <c r="R80" s="447"/>
      <c r="S80" s="53">
        <v>1</v>
      </c>
      <c r="T80" s="54" t="s">
        <v>111</v>
      </c>
      <c r="U80" s="53">
        <v>0</v>
      </c>
      <c r="V80" s="446"/>
      <c r="W80" s="447"/>
      <c r="X80" s="449"/>
      <c r="Y80" s="442"/>
      <c r="Z80" s="442"/>
      <c r="AA80" s="442"/>
      <c r="AB80" s="442"/>
      <c r="AC80" s="442"/>
      <c r="AD80" s="450"/>
      <c r="AE80" s="438"/>
      <c r="AF80" s="506"/>
      <c r="AG80" s="506"/>
      <c r="AH80" s="507"/>
      <c r="AI80" s="459"/>
      <c r="AJ80" s="387"/>
      <c r="AK80" s="387"/>
      <c r="AL80" s="387"/>
      <c r="AM80" s="387"/>
      <c r="AN80" s="387"/>
      <c r="AO80" s="387"/>
      <c r="AP80" s="460"/>
      <c r="AS80" s="431"/>
      <c r="AT80" s="432"/>
      <c r="AU80" s="504"/>
      <c r="AV80" s="505"/>
      <c r="AW80" s="438"/>
      <c r="AX80" s="506"/>
      <c r="AY80" s="506"/>
      <c r="AZ80" s="507"/>
      <c r="BA80" s="442"/>
      <c r="BB80" s="442"/>
      <c r="BC80" s="442"/>
      <c r="BD80" s="442"/>
      <c r="BE80" s="442"/>
      <c r="BF80" s="442"/>
      <c r="BG80" s="443"/>
      <c r="BH80" s="446"/>
      <c r="BI80" s="447"/>
      <c r="BJ80" s="53">
        <v>2</v>
      </c>
      <c r="BK80" s="54" t="s">
        <v>111</v>
      </c>
      <c r="BL80" s="53">
        <v>1</v>
      </c>
      <c r="BM80" s="446"/>
      <c r="BN80" s="447"/>
      <c r="BO80" s="449"/>
      <c r="BP80" s="442"/>
      <c r="BQ80" s="442"/>
      <c r="BR80" s="442"/>
      <c r="BS80" s="442"/>
      <c r="BT80" s="442"/>
      <c r="BU80" s="450"/>
      <c r="BV80" s="438"/>
      <c r="BW80" s="506"/>
      <c r="BX80" s="506"/>
      <c r="BY80" s="507"/>
      <c r="BZ80" s="459"/>
      <c r="CA80" s="387"/>
      <c r="CB80" s="387"/>
      <c r="CC80" s="387"/>
      <c r="CD80" s="387"/>
      <c r="CE80" s="387"/>
      <c r="CF80" s="387"/>
      <c r="CG80" s="460"/>
    </row>
    <row r="81" spans="1:86" ht="20.100000000000001" customHeight="1">
      <c r="B81" s="431">
        <v>4</v>
      </c>
      <c r="C81" s="432">
        <v>0.47916666666666669</v>
      </c>
      <c r="D81" s="504">
        <v>0.4375</v>
      </c>
      <c r="E81" s="505"/>
      <c r="F81" s="435"/>
      <c r="G81" s="506"/>
      <c r="H81" s="506"/>
      <c r="I81" s="507"/>
      <c r="J81" s="508" t="str">
        <f>S70</f>
        <v>カテット白沢ＳＳ</v>
      </c>
      <c r="K81" s="509"/>
      <c r="L81" s="509"/>
      <c r="M81" s="509"/>
      <c r="N81" s="509"/>
      <c r="O81" s="509"/>
      <c r="P81" s="510"/>
      <c r="Q81" s="511">
        <f>IF(OR(S81="",S82=""),"",S81+S82)</f>
        <v>3</v>
      </c>
      <c r="R81" s="512"/>
      <c r="S81" s="55">
        <v>1</v>
      </c>
      <c r="T81" s="56" t="s">
        <v>111</v>
      </c>
      <c r="U81" s="55">
        <v>1</v>
      </c>
      <c r="V81" s="511">
        <f>IF(OR(U81="",U82=""),"",U81+U82)</f>
        <v>1</v>
      </c>
      <c r="W81" s="512"/>
      <c r="X81" s="511" t="str">
        <f>E68</f>
        <v>細谷ＳＣ</v>
      </c>
      <c r="Y81" s="509"/>
      <c r="Z81" s="509"/>
      <c r="AA81" s="509"/>
      <c r="AB81" s="509"/>
      <c r="AC81" s="509"/>
      <c r="AD81" s="513"/>
      <c r="AE81" s="435"/>
      <c r="AF81" s="506"/>
      <c r="AG81" s="506"/>
      <c r="AH81" s="507"/>
      <c r="AI81" s="456" t="str">
        <f ca="1">DBCS(INDIRECT("U12対戦スケジュール!C"&amp;(ROW()-1)/2+14))</f>
        <v>４／７／７／４</v>
      </c>
      <c r="AJ81" s="457"/>
      <c r="AK81" s="457"/>
      <c r="AL81" s="457"/>
      <c r="AM81" s="457"/>
      <c r="AN81" s="457"/>
      <c r="AO81" s="457"/>
      <c r="AP81" s="458"/>
      <c r="AS81" s="431">
        <v>4</v>
      </c>
      <c r="AT81" s="432">
        <v>0.47916666666666669</v>
      </c>
      <c r="AU81" s="504">
        <v>0.4375</v>
      </c>
      <c r="AV81" s="505"/>
      <c r="AW81" s="435"/>
      <c r="AX81" s="506"/>
      <c r="AY81" s="506"/>
      <c r="AZ81" s="507"/>
      <c r="BA81" s="508" t="str">
        <f>BX67</f>
        <v>ｕｎｉｏｎ ｓｃ</v>
      </c>
      <c r="BB81" s="509"/>
      <c r="BC81" s="509"/>
      <c r="BD81" s="509"/>
      <c r="BE81" s="509"/>
      <c r="BF81" s="509"/>
      <c r="BG81" s="510"/>
      <c r="BH81" s="511">
        <f>IF(OR(BJ81="",BJ82=""),"",BJ81+BJ82)</f>
        <v>3</v>
      </c>
      <c r="BI81" s="512"/>
      <c r="BJ81" s="55">
        <v>3</v>
      </c>
      <c r="BK81" s="56" t="s">
        <v>111</v>
      </c>
      <c r="BL81" s="55">
        <v>0</v>
      </c>
      <c r="BM81" s="511">
        <f>IF(OR(BL81="",BL82=""),"",BL81+BL82)</f>
        <v>1</v>
      </c>
      <c r="BN81" s="512"/>
      <c r="BO81" s="511" t="str">
        <f>BX68</f>
        <v>河内ＳＣジュベニール</v>
      </c>
      <c r="BP81" s="509"/>
      <c r="BQ81" s="509"/>
      <c r="BR81" s="509"/>
      <c r="BS81" s="509"/>
      <c r="BT81" s="509"/>
      <c r="BU81" s="513"/>
      <c r="BV81" s="435"/>
      <c r="BW81" s="506"/>
      <c r="BX81" s="506"/>
      <c r="BY81" s="507"/>
      <c r="BZ81" s="456" t="str">
        <f ca="1">DBCS(INDIRECT("U12対戦スケジュール!e"&amp;(ROW()-1)/2+14))</f>
        <v>Ａ８／Ａ１／Ａ１／Ａ８</v>
      </c>
      <c r="CA81" s="457"/>
      <c r="CB81" s="457"/>
      <c r="CC81" s="457"/>
      <c r="CD81" s="457"/>
      <c r="CE81" s="457"/>
      <c r="CF81" s="457"/>
      <c r="CG81" s="458"/>
    </row>
    <row r="82" spans="1:86" ht="20.100000000000001" customHeight="1">
      <c r="B82" s="431"/>
      <c r="C82" s="432"/>
      <c r="D82" s="504"/>
      <c r="E82" s="505"/>
      <c r="F82" s="438"/>
      <c r="G82" s="506"/>
      <c r="H82" s="506"/>
      <c r="I82" s="507"/>
      <c r="J82" s="442"/>
      <c r="K82" s="442"/>
      <c r="L82" s="442"/>
      <c r="M82" s="442"/>
      <c r="N82" s="442"/>
      <c r="O82" s="442"/>
      <c r="P82" s="443"/>
      <c r="Q82" s="446"/>
      <c r="R82" s="447"/>
      <c r="S82" s="53">
        <v>2</v>
      </c>
      <c r="T82" s="54" t="s">
        <v>111</v>
      </c>
      <c r="U82" s="53">
        <v>0</v>
      </c>
      <c r="V82" s="446"/>
      <c r="W82" s="447"/>
      <c r="X82" s="449"/>
      <c r="Y82" s="442"/>
      <c r="Z82" s="442"/>
      <c r="AA82" s="442"/>
      <c r="AB82" s="442"/>
      <c r="AC82" s="442"/>
      <c r="AD82" s="450"/>
      <c r="AE82" s="438"/>
      <c r="AF82" s="506"/>
      <c r="AG82" s="506"/>
      <c r="AH82" s="507"/>
      <c r="AI82" s="514"/>
      <c r="AJ82" s="457"/>
      <c r="AK82" s="457"/>
      <c r="AL82" s="457"/>
      <c r="AM82" s="457"/>
      <c r="AN82" s="457"/>
      <c r="AO82" s="457"/>
      <c r="AP82" s="458"/>
      <c r="AS82" s="431"/>
      <c r="AT82" s="432"/>
      <c r="AU82" s="504"/>
      <c r="AV82" s="505"/>
      <c r="AW82" s="438"/>
      <c r="AX82" s="506"/>
      <c r="AY82" s="506"/>
      <c r="AZ82" s="507"/>
      <c r="BA82" s="442"/>
      <c r="BB82" s="442"/>
      <c r="BC82" s="442"/>
      <c r="BD82" s="442"/>
      <c r="BE82" s="442"/>
      <c r="BF82" s="442"/>
      <c r="BG82" s="443"/>
      <c r="BH82" s="446"/>
      <c r="BI82" s="447"/>
      <c r="BJ82" s="53">
        <v>0</v>
      </c>
      <c r="BK82" s="54" t="s">
        <v>111</v>
      </c>
      <c r="BL82" s="53">
        <v>1</v>
      </c>
      <c r="BM82" s="446"/>
      <c r="BN82" s="447"/>
      <c r="BO82" s="449"/>
      <c r="BP82" s="442"/>
      <c r="BQ82" s="442"/>
      <c r="BR82" s="442"/>
      <c r="BS82" s="442"/>
      <c r="BT82" s="442"/>
      <c r="BU82" s="450"/>
      <c r="BV82" s="438"/>
      <c r="BW82" s="506"/>
      <c r="BX82" s="506"/>
      <c r="BY82" s="507"/>
      <c r="BZ82" s="514"/>
      <c r="CA82" s="457"/>
      <c r="CB82" s="457"/>
      <c r="CC82" s="457"/>
      <c r="CD82" s="457"/>
      <c r="CE82" s="457"/>
      <c r="CF82" s="457"/>
      <c r="CG82" s="458"/>
    </row>
    <row r="83" spans="1:86" ht="20.100000000000001" customHeight="1">
      <c r="B83" s="431">
        <v>5</v>
      </c>
      <c r="C83" s="432">
        <v>0.51388888888888895</v>
      </c>
      <c r="D83" s="504"/>
      <c r="E83" s="505"/>
      <c r="F83" s="435"/>
      <c r="G83" s="506"/>
      <c r="H83" s="506"/>
      <c r="I83" s="507"/>
      <c r="J83" s="508" t="str">
        <f>S68</f>
        <v>岡本ＦＣ</v>
      </c>
      <c r="K83" s="509"/>
      <c r="L83" s="509"/>
      <c r="M83" s="509"/>
      <c r="N83" s="509"/>
      <c r="O83" s="509"/>
      <c r="P83" s="510"/>
      <c r="Q83" s="511">
        <f>IF(OR(S83="",S84=""),"",S83+S84)</f>
        <v>1</v>
      </c>
      <c r="R83" s="512"/>
      <c r="S83" s="55">
        <v>1</v>
      </c>
      <c r="T83" s="56" t="s">
        <v>111</v>
      </c>
      <c r="U83" s="55">
        <v>3</v>
      </c>
      <c r="V83" s="511">
        <f>IF(OR(U83="",U84=""),"",U83+U84)</f>
        <v>3</v>
      </c>
      <c r="W83" s="512"/>
      <c r="X83" s="511" t="str">
        <f>S71</f>
        <v>ＦＣアリーバ</v>
      </c>
      <c r="Y83" s="509"/>
      <c r="Z83" s="509"/>
      <c r="AA83" s="509"/>
      <c r="AB83" s="509"/>
      <c r="AC83" s="509"/>
      <c r="AD83" s="513"/>
      <c r="AE83" s="435"/>
      <c r="AF83" s="506"/>
      <c r="AG83" s="506"/>
      <c r="AH83" s="507"/>
      <c r="AI83" s="461" t="str">
        <f ca="1">DBCS(INDIRECT("U12対戦スケジュール!C"&amp;(ROW()-1)/2+14))</f>
        <v>３／６／６／３</v>
      </c>
      <c r="AJ83" s="462"/>
      <c r="AK83" s="462"/>
      <c r="AL83" s="462"/>
      <c r="AM83" s="462"/>
      <c r="AN83" s="462"/>
      <c r="AO83" s="462"/>
      <c r="AP83" s="463"/>
      <c r="AS83" s="431">
        <v>5</v>
      </c>
      <c r="AT83" s="432">
        <v>0.51388888888888895</v>
      </c>
      <c r="AU83" s="504"/>
      <c r="AV83" s="505"/>
      <c r="AW83" s="435"/>
      <c r="AX83" s="506"/>
      <c r="AY83" s="506"/>
      <c r="AZ83" s="507"/>
      <c r="BA83" s="508" t="str">
        <f>AV71</f>
        <v>ＦＣグランディール宇都宮</v>
      </c>
      <c r="BB83" s="509"/>
      <c r="BC83" s="509"/>
      <c r="BD83" s="509"/>
      <c r="BE83" s="509"/>
      <c r="BF83" s="509"/>
      <c r="BG83" s="510"/>
      <c r="BH83" s="511">
        <f>IF(OR(BJ83="",BJ84=""),"",BJ83+BJ84)</f>
        <v>1</v>
      </c>
      <c r="BI83" s="512"/>
      <c r="BJ83" s="55">
        <v>0</v>
      </c>
      <c r="BK83" s="56" t="s">
        <v>111</v>
      </c>
      <c r="BL83" s="55">
        <v>0</v>
      </c>
      <c r="BM83" s="511">
        <f>IF(OR(BL83="",BL84=""),"",BL83+BL84)</f>
        <v>0</v>
      </c>
      <c r="BN83" s="512"/>
      <c r="BO83" s="511" t="str">
        <f>BJ69</f>
        <v>シャルムグランツＳＣ</v>
      </c>
      <c r="BP83" s="509"/>
      <c r="BQ83" s="509"/>
      <c r="BR83" s="509"/>
      <c r="BS83" s="509"/>
      <c r="BT83" s="509"/>
      <c r="BU83" s="513"/>
      <c r="BV83" s="435"/>
      <c r="BW83" s="506"/>
      <c r="BX83" s="506"/>
      <c r="BY83" s="507"/>
      <c r="BZ83" s="461" t="str">
        <f ca="1">DBCS(INDIRECT("U12対戦スケジュール!e"&amp;(ROW()-1)/2+14))</f>
        <v>Ｂ８／Ｂ３／Ｂ３／Ｂ８</v>
      </c>
      <c r="CA83" s="462"/>
      <c r="CB83" s="462"/>
      <c r="CC83" s="462"/>
      <c r="CD83" s="462"/>
      <c r="CE83" s="462"/>
      <c r="CF83" s="462"/>
      <c r="CG83" s="463"/>
    </row>
    <row r="84" spans="1:86" ht="20.100000000000001" customHeight="1">
      <c r="B84" s="431"/>
      <c r="C84" s="432"/>
      <c r="D84" s="504"/>
      <c r="E84" s="505"/>
      <c r="F84" s="438"/>
      <c r="G84" s="506"/>
      <c r="H84" s="506"/>
      <c r="I84" s="507"/>
      <c r="J84" s="442"/>
      <c r="K84" s="442"/>
      <c r="L84" s="442"/>
      <c r="M84" s="442"/>
      <c r="N84" s="442"/>
      <c r="O84" s="442"/>
      <c r="P84" s="443"/>
      <c r="Q84" s="446"/>
      <c r="R84" s="447"/>
      <c r="S84" s="53">
        <v>0</v>
      </c>
      <c r="T84" s="54" t="s">
        <v>111</v>
      </c>
      <c r="U84" s="53">
        <v>0</v>
      </c>
      <c r="V84" s="446"/>
      <c r="W84" s="447"/>
      <c r="X84" s="449"/>
      <c r="Y84" s="442"/>
      <c r="Z84" s="442"/>
      <c r="AA84" s="442"/>
      <c r="AB84" s="442"/>
      <c r="AC84" s="442"/>
      <c r="AD84" s="450"/>
      <c r="AE84" s="438"/>
      <c r="AF84" s="506"/>
      <c r="AG84" s="506"/>
      <c r="AH84" s="507"/>
      <c r="AI84" s="459"/>
      <c r="AJ84" s="387"/>
      <c r="AK84" s="387"/>
      <c r="AL84" s="387"/>
      <c r="AM84" s="387"/>
      <c r="AN84" s="387"/>
      <c r="AO84" s="387"/>
      <c r="AP84" s="460"/>
      <c r="AS84" s="431"/>
      <c r="AT84" s="432"/>
      <c r="AU84" s="504"/>
      <c r="AV84" s="505"/>
      <c r="AW84" s="438"/>
      <c r="AX84" s="506"/>
      <c r="AY84" s="506"/>
      <c r="AZ84" s="507"/>
      <c r="BA84" s="442"/>
      <c r="BB84" s="442"/>
      <c r="BC84" s="442"/>
      <c r="BD84" s="442"/>
      <c r="BE84" s="442"/>
      <c r="BF84" s="442"/>
      <c r="BG84" s="443"/>
      <c r="BH84" s="446"/>
      <c r="BI84" s="447"/>
      <c r="BJ84" s="53">
        <v>1</v>
      </c>
      <c r="BK84" s="54" t="s">
        <v>111</v>
      </c>
      <c r="BL84" s="53">
        <v>0</v>
      </c>
      <c r="BM84" s="446"/>
      <c r="BN84" s="447"/>
      <c r="BO84" s="449"/>
      <c r="BP84" s="442"/>
      <c r="BQ84" s="442"/>
      <c r="BR84" s="442"/>
      <c r="BS84" s="442"/>
      <c r="BT84" s="442"/>
      <c r="BU84" s="450"/>
      <c r="BV84" s="438"/>
      <c r="BW84" s="506"/>
      <c r="BX84" s="506"/>
      <c r="BY84" s="507"/>
      <c r="BZ84" s="459"/>
      <c r="CA84" s="387"/>
      <c r="CB84" s="387"/>
      <c r="CC84" s="387"/>
      <c r="CD84" s="387"/>
      <c r="CE84" s="387"/>
      <c r="CF84" s="387"/>
      <c r="CG84" s="460"/>
    </row>
    <row r="85" spans="1:86" ht="20.100000000000001" customHeight="1">
      <c r="B85" s="431">
        <v>6</v>
      </c>
      <c r="C85" s="432">
        <v>0.54861111111111105</v>
      </c>
      <c r="D85" s="433">
        <v>0.4375</v>
      </c>
      <c r="E85" s="434"/>
      <c r="F85" s="435"/>
      <c r="G85" s="436"/>
      <c r="H85" s="436"/>
      <c r="I85" s="437"/>
      <c r="J85" s="439" t="str">
        <f>E69</f>
        <v>ＦＣみらい Ｖ</v>
      </c>
      <c r="K85" s="440"/>
      <c r="L85" s="440"/>
      <c r="M85" s="440"/>
      <c r="N85" s="440"/>
      <c r="O85" s="440"/>
      <c r="P85" s="441"/>
      <c r="Q85" s="444">
        <f>IF(OR(S85="",S86=""),"",S85+S86)</f>
        <v>0</v>
      </c>
      <c r="R85" s="445"/>
      <c r="S85" s="55">
        <v>0</v>
      </c>
      <c r="T85" s="56" t="s">
        <v>110</v>
      </c>
      <c r="U85" s="55">
        <v>4</v>
      </c>
      <c r="V85" s="444">
        <f>IF(OR(U85="",U86=""),"",U85+U86)</f>
        <v>8</v>
      </c>
      <c r="W85" s="445"/>
      <c r="X85" s="444" t="str">
        <f>S67</f>
        <v>ＦＣグラシアス</v>
      </c>
      <c r="Y85" s="440"/>
      <c r="Z85" s="440"/>
      <c r="AA85" s="440"/>
      <c r="AB85" s="440"/>
      <c r="AC85" s="440"/>
      <c r="AD85" s="448"/>
      <c r="AE85" s="435"/>
      <c r="AF85" s="436"/>
      <c r="AG85" s="436"/>
      <c r="AH85" s="437"/>
      <c r="AI85" s="456" t="str">
        <f ca="1">DBCS(INDIRECT("U12対戦スケジュール!C"&amp;(ROW()-1)/2+14))</f>
        <v>１／４／４／１</v>
      </c>
      <c r="AJ85" s="457"/>
      <c r="AK85" s="457"/>
      <c r="AL85" s="457"/>
      <c r="AM85" s="457"/>
      <c r="AN85" s="457"/>
      <c r="AO85" s="457"/>
      <c r="AP85" s="458"/>
      <c r="AS85" s="431">
        <v>6</v>
      </c>
      <c r="AT85" s="432">
        <v>0.54861111111111105</v>
      </c>
      <c r="AU85" s="433">
        <v>0.4375</v>
      </c>
      <c r="AV85" s="434"/>
      <c r="AW85" s="435"/>
      <c r="AX85" s="436"/>
      <c r="AY85" s="436"/>
      <c r="AZ85" s="437"/>
      <c r="BA85" s="439" t="str">
        <f>BX69</f>
        <v>富士見ＳＳＳ</v>
      </c>
      <c r="BB85" s="440"/>
      <c r="BC85" s="440"/>
      <c r="BD85" s="440"/>
      <c r="BE85" s="440"/>
      <c r="BF85" s="440"/>
      <c r="BG85" s="441"/>
      <c r="BH85" s="444">
        <f>IF(OR(BJ85="",BJ86=""),"",BJ85+BJ86)</f>
        <v>0</v>
      </c>
      <c r="BI85" s="445"/>
      <c r="BJ85" s="55">
        <v>0</v>
      </c>
      <c r="BK85" s="56" t="s">
        <v>110</v>
      </c>
      <c r="BL85" s="55">
        <v>0</v>
      </c>
      <c r="BM85" s="444">
        <f>IF(OR(BL85="",BL86=""),"",BL85+BL86)</f>
        <v>4</v>
      </c>
      <c r="BN85" s="445"/>
      <c r="BO85" s="444" t="str">
        <f>BX67</f>
        <v>ｕｎｉｏｎ ｓｃ</v>
      </c>
      <c r="BP85" s="440"/>
      <c r="BQ85" s="440"/>
      <c r="BR85" s="440"/>
      <c r="BS85" s="440"/>
      <c r="BT85" s="440"/>
      <c r="BU85" s="448"/>
      <c r="BV85" s="435"/>
      <c r="BW85" s="436"/>
      <c r="BX85" s="436"/>
      <c r="BY85" s="437"/>
      <c r="BZ85" s="456" t="str">
        <f ca="1">DBCS(INDIRECT("U12対戦スケジュール!e"&amp;(ROW()-1)/2+14))</f>
        <v>Ａ５／Ａ８／Ａ８／Ａ５</v>
      </c>
      <c r="CA85" s="457"/>
      <c r="CB85" s="457"/>
      <c r="CC85" s="457"/>
      <c r="CD85" s="457"/>
      <c r="CE85" s="457"/>
      <c r="CF85" s="457"/>
      <c r="CG85" s="458"/>
    </row>
    <row r="86" spans="1:86" ht="20.100000000000001" customHeight="1">
      <c r="B86" s="431"/>
      <c r="C86" s="432"/>
      <c r="D86" s="433"/>
      <c r="E86" s="434"/>
      <c r="F86" s="438"/>
      <c r="G86" s="436"/>
      <c r="H86" s="436"/>
      <c r="I86" s="437"/>
      <c r="J86" s="442"/>
      <c r="K86" s="442"/>
      <c r="L86" s="442"/>
      <c r="M86" s="442"/>
      <c r="N86" s="442"/>
      <c r="O86" s="442"/>
      <c r="P86" s="443"/>
      <c r="Q86" s="446"/>
      <c r="R86" s="447"/>
      <c r="S86" s="118">
        <v>0</v>
      </c>
      <c r="T86" s="54" t="s">
        <v>110</v>
      </c>
      <c r="U86" s="118">
        <v>4</v>
      </c>
      <c r="V86" s="446"/>
      <c r="W86" s="447"/>
      <c r="X86" s="449"/>
      <c r="Y86" s="442"/>
      <c r="Z86" s="442"/>
      <c r="AA86" s="442"/>
      <c r="AB86" s="442"/>
      <c r="AC86" s="442"/>
      <c r="AD86" s="450"/>
      <c r="AE86" s="438"/>
      <c r="AF86" s="436"/>
      <c r="AG86" s="436"/>
      <c r="AH86" s="437"/>
      <c r="AI86" s="459"/>
      <c r="AJ86" s="387"/>
      <c r="AK86" s="387"/>
      <c r="AL86" s="387"/>
      <c r="AM86" s="387"/>
      <c r="AN86" s="387"/>
      <c r="AO86" s="387"/>
      <c r="AP86" s="460"/>
      <c r="AS86" s="431"/>
      <c r="AT86" s="432"/>
      <c r="AU86" s="433"/>
      <c r="AV86" s="434"/>
      <c r="AW86" s="438"/>
      <c r="AX86" s="436"/>
      <c r="AY86" s="436"/>
      <c r="AZ86" s="437"/>
      <c r="BA86" s="442"/>
      <c r="BB86" s="442"/>
      <c r="BC86" s="442"/>
      <c r="BD86" s="442"/>
      <c r="BE86" s="442"/>
      <c r="BF86" s="442"/>
      <c r="BG86" s="443"/>
      <c r="BH86" s="446"/>
      <c r="BI86" s="447"/>
      <c r="BJ86" s="118">
        <v>0</v>
      </c>
      <c r="BK86" s="54" t="s">
        <v>110</v>
      </c>
      <c r="BL86" s="118">
        <v>4</v>
      </c>
      <c r="BM86" s="446"/>
      <c r="BN86" s="447"/>
      <c r="BO86" s="449"/>
      <c r="BP86" s="442"/>
      <c r="BQ86" s="442"/>
      <c r="BR86" s="442"/>
      <c r="BS86" s="442"/>
      <c r="BT86" s="442"/>
      <c r="BU86" s="450"/>
      <c r="BV86" s="438"/>
      <c r="BW86" s="436"/>
      <c r="BX86" s="436"/>
      <c r="BY86" s="437"/>
      <c r="BZ86" s="459"/>
      <c r="CA86" s="387"/>
      <c r="CB86" s="387"/>
      <c r="CC86" s="387"/>
      <c r="CD86" s="387"/>
      <c r="CE86" s="387"/>
      <c r="CF86" s="387"/>
      <c r="CG86" s="460"/>
    </row>
    <row r="87" spans="1:86" ht="20.100000000000001" customHeight="1">
      <c r="B87" s="467">
        <v>7</v>
      </c>
      <c r="C87" s="469">
        <v>0.58333333333333337</v>
      </c>
      <c r="D87" s="470">
        <v>0.4375</v>
      </c>
      <c r="E87" s="471"/>
      <c r="F87" s="475"/>
      <c r="G87" s="387"/>
      <c r="H87" s="387"/>
      <c r="I87" s="460"/>
      <c r="J87" s="479" t="str">
        <f>E67</f>
        <v>石井ＦＣ</v>
      </c>
      <c r="K87" s="480"/>
      <c r="L87" s="480"/>
      <c r="M87" s="480"/>
      <c r="N87" s="480"/>
      <c r="O87" s="480"/>
      <c r="P87" s="481"/>
      <c r="Q87" s="527">
        <f>IF(OR(S87="",S88=""),"",S87+S88)</f>
        <v>10</v>
      </c>
      <c r="R87" s="528"/>
      <c r="S87" s="51">
        <v>7</v>
      </c>
      <c r="T87" s="52" t="s">
        <v>110</v>
      </c>
      <c r="U87" s="51">
        <v>0</v>
      </c>
      <c r="V87" s="527">
        <f>IF(OR(U87="",U88=""),"",U87+U88)</f>
        <v>0</v>
      </c>
      <c r="W87" s="528"/>
      <c r="X87" s="527" t="str">
        <f>E70</f>
        <v>岡西ＦＣ</v>
      </c>
      <c r="Y87" s="480"/>
      <c r="Z87" s="480"/>
      <c r="AA87" s="480"/>
      <c r="AB87" s="480"/>
      <c r="AC87" s="480"/>
      <c r="AD87" s="551"/>
      <c r="AE87" s="475"/>
      <c r="AF87" s="387"/>
      <c r="AG87" s="387"/>
      <c r="AH87" s="460"/>
      <c r="AI87" s="461" t="str">
        <f ca="1">DBCS(INDIRECT("U12対戦スケジュール!C"&amp;(ROW()-1)/2+14))</f>
        <v>７／１０／１０／７</v>
      </c>
      <c r="AJ87" s="462"/>
      <c r="AK87" s="462"/>
      <c r="AL87" s="462"/>
      <c r="AM87" s="462"/>
      <c r="AN87" s="462"/>
      <c r="AO87" s="462"/>
      <c r="AP87" s="463"/>
      <c r="AS87" s="467">
        <v>7</v>
      </c>
      <c r="AT87" s="469">
        <v>0.58333333333333337</v>
      </c>
      <c r="AU87" s="470">
        <v>0.4375</v>
      </c>
      <c r="AV87" s="471"/>
      <c r="AW87" s="475"/>
      <c r="AX87" s="387"/>
      <c r="AY87" s="387"/>
      <c r="AZ87" s="460"/>
      <c r="BA87" s="479"/>
      <c r="BB87" s="480"/>
      <c r="BC87" s="480"/>
      <c r="BD87" s="480"/>
      <c r="BE87" s="480"/>
      <c r="BF87" s="480"/>
      <c r="BG87" s="481"/>
      <c r="BH87" s="527" t="str">
        <f>IF(OR(BJ87="",BJ88=""),"",BJ87+BJ88)</f>
        <v/>
      </c>
      <c r="BI87" s="528"/>
      <c r="BJ87" s="51"/>
      <c r="BK87" s="52" t="s">
        <v>110</v>
      </c>
      <c r="BL87" s="51"/>
      <c r="BM87" s="527" t="str">
        <f>IF(OR(BL87="",BL88=""),"",BL87+BL88)</f>
        <v/>
      </c>
      <c r="BN87" s="528"/>
      <c r="BO87" s="527"/>
      <c r="BP87" s="480"/>
      <c r="BQ87" s="480"/>
      <c r="BR87" s="480"/>
      <c r="BS87" s="480"/>
      <c r="BT87" s="480"/>
      <c r="BU87" s="551"/>
      <c r="BV87" s="475"/>
      <c r="BW87" s="387"/>
      <c r="BX87" s="387"/>
      <c r="BY87" s="460"/>
      <c r="BZ87" s="461" t="str">
        <f ca="1">DBCS(INDIRECT("U12対戦スケジュール!e"&amp;(ROW()-1)/2+14))</f>
        <v/>
      </c>
      <c r="CA87" s="462"/>
      <c r="CB87" s="462"/>
      <c r="CC87" s="462"/>
      <c r="CD87" s="462"/>
      <c r="CE87" s="462"/>
      <c r="CF87" s="462"/>
      <c r="CG87" s="463"/>
    </row>
    <row r="88" spans="1:86" ht="20.100000000000001" customHeight="1" thickBot="1">
      <c r="B88" s="468"/>
      <c r="C88" s="472"/>
      <c r="D88" s="473"/>
      <c r="E88" s="474"/>
      <c r="F88" s="476"/>
      <c r="G88" s="477"/>
      <c r="H88" s="477"/>
      <c r="I88" s="478"/>
      <c r="J88" s="482"/>
      <c r="K88" s="482"/>
      <c r="L88" s="482"/>
      <c r="M88" s="482"/>
      <c r="N88" s="482"/>
      <c r="O88" s="482"/>
      <c r="P88" s="483"/>
      <c r="Q88" s="549"/>
      <c r="R88" s="550"/>
      <c r="S88" s="57">
        <v>3</v>
      </c>
      <c r="T88" s="58" t="s">
        <v>110</v>
      </c>
      <c r="U88" s="57">
        <v>0</v>
      </c>
      <c r="V88" s="549"/>
      <c r="W88" s="550"/>
      <c r="X88" s="552"/>
      <c r="Y88" s="482"/>
      <c r="Z88" s="482"/>
      <c r="AA88" s="482"/>
      <c r="AB88" s="482"/>
      <c r="AC88" s="482"/>
      <c r="AD88" s="553"/>
      <c r="AE88" s="476"/>
      <c r="AF88" s="477"/>
      <c r="AG88" s="477"/>
      <c r="AH88" s="478"/>
      <c r="AI88" s="464"/>
      <c r="AJ88" s="465"/>
      <c r="AK88" s="465"/>
      <c r="AL88" s="465"/>
      <c r="AM88" s="465"/>
      <c r="AN88" s="465"/>
      <c r="AO88" s="465"/>
      <c r="AP88" s="466"/>
      <c r="AS88" s="468"/>
      <c r="AT88" s="472"/>
      <c r="AU88" s="473"/>
      <c r="AV88" s="474"/>
      <c r="AW88" s="476"/>
      <c r="AX88" s="477"/>
      <c r="AY88" s="477"/>
      <c r="AZ88" s="478"/>
      <c r="BA88" s="482"/>
      <c r="BB88" s="482"/>
      <c r="BC88" s="482"/>
      <c r="BD88" s="482"/>
      <c r="BE88" s="482"/>
      <c r="BF88" s="482"/>
      <c r="BG88" s="483"/>
      <c r="BH88" s="549"/>
      <c r="BI88" s="550"/>
      <c r="BJ88" s="57"/>
      <c r="BK88" s="58" t="s">
        <v>110</v>
      </c>
      <c r="BL88" s="57"/>
      <c r="BM88" s="549"/>
      <c r="BN88" s="550"/>
      <c r="BO88" s="552"/>
      <c r="BP88" s="482"/>
      <c r="BQ88" s="482"/>
      <c r="BR88" s="482"/>
      <c r="BS88" s="482"/>
      <c r="BT88" s="482"/>
      <c r="BU88" s="553"/>
      <c r="BV88" s="476"/>
      <c r="BW88" s="477"/>
      <c r="BX88" s="477"/>
      <c r="BY88" s="478"/>
      <c r="BZ88" s="464"/>
      <c r="CA88" s="465"/>
      <c r="CB88" s="465"/>
      <c r="CC88" s="465"/>
      <c r="CD88" s="465"/>
      <c r="CE88" s="465"/>
      <c r="CF88" s="465"/>
      <c r="CG88" s="466"/>
    </row>
    <row r="89" spans="1:86" s="47" customFormat="1" ht="15.75" customHeight="1" thickBot="1">
      <c r="A89" s="45"/>
      <c r="B89" s="115"/>
      <c r="C89" s="116"/>
      <c r="D89" s="116"/>
      <c r="E89" s="116"/>
      <c r="F89" s="115"/>
      <c r="G89" s="115"/>
      <c r="H89" s="115"/>
      <c r="I89" s="115"/>
      <c r="J89" s="115"/>
      <c r="K89" s="111"/>
      <c r="L89" s="111"/>
      <c r="M89" s="62"/>
      <c r="N89" s="63"/>
      <c r="O89" s="62"/>
      <c r="P89" s="111"/>
      <c r="Q89" s="111"/>
      <c r="R89" s="115"/>
      <c r="S89" s="115"/>
      <c r="T89" s="115"/>
      <c r="U89" s="115"/>
      <c r="V89" s="115"/>
      <c r="W89" s="64"/>
      <c r="X89" s="64"/>
      <c r="Y89" s="64"/>
      <c r="Z89" s="64"/>
      <c r="AA89" s="64"/>
      <c r="AB89" s="64"/>
      <c r="AC89" s="45"/>
      <c r="AR89" s="45"/>
      <c r="AS89" s="115"/>
      <c r="AT89" s="116"/>
      <c r="AU89" s="116"/>
      <c r="AV89" s="116"/>
      <c r="AW89" s="115"/>
      <c r="AX89" s="115"/>
      <c r="AY89" s="115"/>
      <c r="AZ89" s="115"/>
      <c r="BA89" s="115"/>
      <c r="BB89" s="111"/>
      <c r="BC89" s="111"/>
      <c r="BD89" s="62"/>
      <c r="BE89" s="63"/>
      <c r="BF89" s="62"/>
      <c r="BG89" s="111"/>
      <c r="BH89" s="111"/>
      <c r="BI89" s="115"/>
      <c r="BJ89" s="115"/>
      <c r="BK89" s="115"/>
      <c r="BL89" s="115"/>
      <c r="BM89" s="115"/>
      <c r="BN89" s="64"/>
      <c r="BO89" s="64"/>
      <c r="BP89" s="64"/>
      <c r="BQ89" s="64"/>
      <c r="BR89" s="64"/>
      <c r="BS89" s="64"/>
      <c r="BT89" s="45"/>
    </row>
    <row r="90" spans="1:86" ht="20.25" customHeight="1" thickBot="1">
      <c r="D90" s="451" t="s">
        <v>112</v>
      </c>
      <c r="E90" s="452"/>
      <c r="F90" s="452"/>
      <c r="G90" s="452"/>
      <c r="H90" s="452"/>
      <c r="I90" s="452"/>
      <c r="J90" s="452" t="s">
        <v>108</v>
      </c>
      <c r="K90" s="452"/>
      <c r="L90" s="452"/>
      <c r="M90" s="452"/>
      <c r="N90" s="452"/>
      <c r="O90" s="452"/>
      <c r="P90" s="452"/>
      <c r="Q90" s="452"/>
      <c r="R90" s="453" t="s">
        <v>113</v>
      </c>
      <c r="S90" s="453"/>
      <c r="T90" s="453"/>
      <c r="U90" s="453"/>
      <c r="V90" s="453"/>
      <c r="W90" s="453"/>
      <c r="X90" s="453"/>
      <c r="Y90" s="453"/>
      <c r="Z90" s="453"/>
      <c r="AA90" s="454" t="s">
        <v>114</v>
      </c>
      <c r="AB90" s="454"/>
      <c r="AC90" s="454"/>
      <c r="AD90" s="454" t="s">
        <v>115</v>
      </c>
      <c r="AE90" s="454"/>
      <c r="AF90" s="454"/>
      <c r="AG90" s="454"/>
      <c r="AH90" s="454"/>
      <c r="AI90" s="454"/>
      <c r="AJ90" s="454"/>
      <c r="AK90" s="454"/>
      <c r="AL90" s="454"/>
      <c r="AM90" s="455"/>
      <c r="AU90" s="451" t="s">
        <v>112</v>
      </c>
      <c r="AV90" s="452"/>
      <c r="AW90" s="452"/>
      <c r="AX90" s="452"/>
      <c r="AY90" s="452"/>
      <c r="AZ90" s="452"/>
      <c r="BA90" s="452" t="s">
        <v>108</v>
      </c>
      <c r="BB90" s="452"/>
      <c r="BC90" s="452"/>
      <c r="BD90" s="452"/>
      <c r="BE90" s="452"/>
      <c r="BF90" s="452"/>
      <c r="BG90" s="452"/>
      <c r="BH90" s="452"/>
      <c r="BI90" s="453" t="s">
        <v>113</v>
      </c>
      <c r="BJ90" s="453"/>
      <c r="BK90" s="453"/>
      <c r="BL90" s="453"/>
      <c r="BM90" s="453"/>
      <c r="BN90" s="453"/>
      <c r="BO90" s="453"/>
      <c r="BP90" s="453"/>
      <c r="BQ90" s="453"/>
      <c r="BR90" s="454" t="s">
        <v>114</v>
      </c>
      <c r="BS90" s="454"/>
      <c r="BT90" s="454"/>
      <c r="BU90" s="454" t="s">
        <v>115</v>
      </c>
      <c r="BV90" s="454"/>
      <c r="BW90" s="454"/>
      <c r="BX90" s="454"/>
      <c r="BY90" s="454"/>
      <c r="BZ90" s="454"/>
      <c r="CA90" s="454"/>
      <c r="CB90" s="454"/>
      <c r="CC90" s="454"/>
      <c r="CD90" s="455"/>
    </row>
    <row r="91" spans="1:86" ht="30" customHeight="1">
      <c r="D91" s="410" t="s">
        <v>468</v>
      </c>
      <c r="E91" s="411"/>
      <c r="F91" s="411"/>
      <c r="G91" s="411"/>
      <c r="H91" s="411"/>
      <c r="I91" s="411"/>
      <c r="J91" s="411" t="str">
        <f>E71</f>
        <v>ＦＣグランディール宇都宮</v>
      </c>
      <c r="K91" s="411"/>
      <c r="L91" s="411"/>
      <c r="M91" s="411"/>
      <c r="N91" s="411"/>
      <c r="O91" s="411"/>
      <c r="P91" s="411"/>
      <c r="Q91" s="411"/>
      <c r="R91" s="412" t="s">
        <v>467</v>
      </c>
      <c r="S91" s="412"/>
      <c r="T91" s="412"/>
      <c r="U91" s="412"/>
      <c r="V91" s="412"/>
      <c r="W91" s="412"/>
      <c r="X91" s="412"/>
      <c r="Y91" s="412"/>
      <c r="Z91" s="412"/>
      <c r="AA91" s="413">
        <v>4</v>
      </c>
      <c r="AB91" s="413"/>
      <c r="AC91" s="413"/>
      <c r="AD91" s="414" t="s">
        <v>477</v>
      </c>
      <c r="AE91" s="414"/>
      <c r="AF91" s="414"/>
      <c r="AG91" s="414"/>
      <c r="AH91" s="414"/>
      <c r="AI91" s="414"/>
      <c r="AJ91" s="414"/>
      <c r="AK91" s="414"/>
      <c r="AL91" s="414"/>
      <c r="AM91" s="415"/>
      <c r="AU91" s="410" t="s">
        <v>116</v>
      </c>
      <c r="AV91" s="411"/>
      <c r="AW91" s="411"/>
      <c r="AX91" s="411"/>
      <c r="AY91" s="411"/>
      <c r="AZ91" s="411"/>
      <c r="BA91" s="411"/>
      <c r="BB91" s="411"/>
      <c r="BC91" s="411"/>
      <c r="BD91" s="411"/>
      <c r="BE91" s="411"/>
      <c r="BF91" s="411"/>
      <c r="BG91" s="411"/>
      <c r="BH91" s="411"/>
      <c r="BI91" s="412"/>
      <c r="BJ91" s="412"/>
      <c r="BK91" s="412"/>
      <c r="BL91" s="412"/>
      <c r="BM91" s="412"/>
      <c r="BN91" s="412"/>
      <c r="BO91" s="412"/>
      <c r="BP91" s="412"/>
      <c r="BQ91" s="412"/>
      <c r="BR91" s="412"/>
      <c r="BS91" s="412"/>
      <c r="BT91" s="412"/>
      <c r="BU91" s="414"/>
      <c r="BV91" s="414"/>
      <c r="BW91" s="414"/>
      <c r="BX91" s="414"/>
      <c r="BY91" s="414"/>
      <c r="BZ91" s="414"/>
      <c r="CA91" s="414"/>
      <c r="CB91" s="414"/>
      <c r="CC91" s="414"/>
      <c r="CD91" s="415"/>
    </row>
    <row r="92" spans="1:86" ht="30" customHeight="1">
      <c r="D92" s="419" t="s">
        <v>116</v>
      </c>
      <c r="E92" s="420"/>
      <c r="F92" s="420"/>
      <c r="G92" s="420"/>
      <c r="H92" s="420"/>
      <c r="I92" s="420"/>
      <c r="J92" s="420" t="str">
        <f>S68</f>
        <v>岡本ＦＣ</v>
      </c>
      <c r="K92" s="420"/>
      <c r="L92" s="420"/>
      <c r="M92" s="420"/>
      <c r="N92" s="420"/>
      <c r="O92" s="420"/>
      <c r="P92" s="420"/>
      <c r="Q92" s="420"/>
      <c r="R92" s="421" t="s">
        <v>469</v>
      </c>
      <c r="S92" s="421"/>
      <c r="T92" s="421"/>
      <c r="U92" s="421"/>
      <c r="V92" s="421"/>
      <c r="W92" s="421"/>
      <c r="X92" s="421"/>
      <c r="Y92" s="421"/>
      <c r="Z92" s="421"/>
      <c r="AA92" s="421">
        <v>11</v>
      </c>
      <c r="AB92" s="421"/>
      <c r="AC92" s="421"/>
      <c r="AD92" s="423" t="s">
        <v>471</v>
      </c>
      <c r="AE92" s="423"/>
      <c r="AF92" s="423"/>
      <c r="AG92" s="423"/>
      <c r="AH92" s="423"/>
      <c r="AI92" s="423"/>
      <c r="AJ92" s="423"/>
      <c r="AK92" s="423"/>
      <c r="AL92" s="423"/>
      <c r="AM92" s="424"/>
      <c r="AU92" s="419" t="s">
        <v>116</v>
      </c>
      <c r="AV92" s="420"/>
      <c r="AW92" s="420"/>
      <c r="AX92" s="420"/>
      <c r="AY92" s="420"/>
      <c r="AZ92" s="420"/>
      <c r="BA92" s="420"/>
      <c r="BB92" s="420"/>
      <c r="BC92" s="420"/>
      <c r="BD92" s="420"/>
      <c r="BE92" s="420"/>
      <c r="BF92" s="420"/>
      <c r="BG92" s="420"/>
      <c r="BH92" s="420"/>
      <c r="BI92" s="421"/>
      <c r="BJ92" s="421"/>
      <c r="BK92" s="421"/>
      <c r="BL92" s="421"/>
      <c r="BM92" s="421"/>
      <c r="BN92" s="421"/>
      <c r="BO92" s="421"/>
      <c r="BP92" s="421"/>
      <c r="BQ92" s="421"/>
      <c r="BR92" s="421"/>
      <c r="BS92" s="421"/>
      <c r="BT92" s="421"/>
      <c r="BU92" s="423"/>
      <c r="BV92" s="423"/>
      <c r="BW92" s="423"/>
      <c r="BX92" s="423"/>
      <c r="BY92" s="423"/>
      <c r="BZ92" s="423"/>
      <c r="CA92" s="423"/>
      <c r="CB92" s="423"/>
      <c r="CC92" s="423"/>
      <c r="CD92" s="424"/>
    </row>
    <row r="93" spans="1:86" ht="30" customHeight="1" thickBot="1">
      <c r="D93" s="425" t="s">
        <v>116</v>
      </c>
      <c r="E93" s="426"/>
      <c r="F93" s="426"/>
      <c r="G93" s="426"/>
      <c r="H93" s="426"/>
      <c r="I93" s="426"/>
      <c r="J93" s="426" t="str">
        <f>S70</f>
        <v>カテット白沢ＳＳ</v>
      </c>
      <c r="K93" s="426"/>
      <c r="L93" s="426"/>
      <c r="M93" s="426"/>
      <c r="N93" s="426"/>
      <c r="O93" s="426"/>
      <c r="P93" s="426"/>
      <c r="Q93" s="426"/>
      <c r="R93" s="427" t="s">
        <v>470</v>
      </c>
      <c r="S93" s="427"/>
      <c r="T93" s="427"/>
      <c r="U93" s="427"/>
      <c r="V93" s="427"/>
      <c r="W93" s="427"/>
      <c r="X93" s="427"/>
      <c r="Y93" s="427"/>
      <c r="Z93" s="427"/>
      <c r="AA93" s="548">
        <v>33</v>
      </c>
      <c r="AB93" s="548"/>
      <c r="AC93" s="548"/>
      <c r="AD93" s="429" t="s">
        <v>472</v>
      </c>
      <c r="AE93" s="429"/>
      <c r="AF93" s="429"/>
      <c r="AG93" s="429"/>
      <c r="AH93" s="429"/>
      <c r="AI93" s="429"/>
      <c r="AJ93" s="429"/>
      <c r="AK93" s="429"/>
      <c r="AL93" s="429"/>
      <c r="AM93" s="430"/>
      <c r="AU93" s="425" t="s">
        <v>116</v>
      </c>
      <c r="AV93" s="426"/>
      <c r="AW93" s="426"/>
      <c r="AX93" s="426"/>
      <c r="AY93" s="426"/>
      <c r="AZ93" s="426"/>
      <c r="BA93" s="426"/>
      <c r="BB93" s="426"/>
      <c r="BC93" s="426"/>
      <c r="BD93" s="426"/>
      <c r="BE93" s="426"/>
      <c r="BF93" s="426"/>
      <c r="BG93" s="426"/>
      <c r="BH93" s="426"/>
      <c r="BI93" s="427"/>
      <c r="BJ93" s="427"/>
      <c r="BK93" s="427"/>
      <c r="BL93" s="427"/>
      <c r="BM93" s="427"/>
      <c r="BN93" s="427"/>
      <c r="BO93" s="427"/>
      <c r="BP93" s="427"/>
      <c r="BQ93" s="427"/>
      <c r="BR93" s="428"/>
      <c r="BS93" s="428"/>
      <c r="BT93" s="428"/>
      <c r="BU93" s="429"/>
      <c r="BV93" s="429"/>
      <c r="BW93" s="429"/>
      <c r="BX93" s="429"/>
      <c r="BY93" s="429"/>
      <c r="BZ93" s="429"/>
      <c r="CA93" s="429"/>
      <c r="CB93" s="429"/>
      <c r="CC93" s="429"/>
      <c r="CD93" s="430"/>
    </row>
    <row r="94" spans="1:86" ht="14.25" customHeight="1">
      <c r="A94" s="542" t="s">
        <v>225</v>
      </c>
      <c r="B94" s="542"/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2"/>
      <c r="AE94" s="542"/>
      <c r="AF94" s="542"/>
      <c r="AG94" s="542"/>
      <c r="AH94" s="542"/>
      <c r="AI94" s="542"/>
      <c r="AJ94" s="542"/>
      <c r="AK94" s="542"/>
      <c r="AL94" s="542"/>
      <c r="AM94" s="542"/>
      <c r="AN94" s="542"/>
      <c r="AO94" s="542"/>
      <c r="AP94" s="542"/>
      <c r="AQ94" s="542"/>
      <c r="AR94" s="542" t="s">
        <v>431</v>
      </c>
      <c r="AS94" s="542"/>
      <c r="AT94" s="542"/>
      <c r="AU94" s="542"/>
      <c r="AV94" s="542"/>
      <c r="AW94" s="542"/>
      <c r="AX94" s="542"/>
      <c r="AY94" s="542"/>
      <c r="AZ94" s="542"/>
      <c r="BA94" s="542"/>
      <c r="BB94" s="542"/>
      <c r="BC94" s="542"/>
      <c r="BD94" s="542"/>
      <c r="BE94" s="542"/>
      <c r="BF94" s="542"/>
      <c r="BG94" s="542"/>
      <c r="BH94" s="542"/>
      <c r="BI94" s="542"/>
      <c r="BJ94" s="542"/>
      <c r="BK94" s="542"/>
      <c r="BL94" s="542"/>
      <c r="BM94" s="542"/>
      <c r="BN94" s="542"/>
      <c r="BO94" s="542"/>
      <c r="BP94" s="542"/>
      <c r="BQ94" s="542"/>
      <c r="BR94" s="542"/>
      <c r="BS94" s="542"/>
      <c r="BT94" s="542"/>
      <c r="BU94" s="542"/>
      <c r="BV94" s="542"/>
      <c r="BW94" s="542"/>
      <c r="BX94" s="542"/>
      <c r="BY94" s="542"/>
      <c r="BZ94" s="542"/>
      <c r="CA94" s="542"/>
      <c r="CB94" s="542"/>
      <c r="CC94" s="542"/>
      <c r="CD94" s="542"/>
      <c r="CE94" s="542"/>
      <c r="CF94" s="542"/>
      <c r="CG94" s="542"/>
      <c r="CH94" s="542"/>
    </row>
    <row r="95" spans="1:86" ht="14.25" customHeight="1">
      <c r="A95" s="542"/>
      <c r="B95" s="542"/>
      <c r="C95" s="542"/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2"/>
      <c r="X95" s="542"/>
      <c r="Y95" s="542"/>
      <c r="Z95" s="542"/>
      <c r="AA95" s="542"/>
      <c r="AB95" s="542"/>
      <c r="AC95" s="542"/>
      <c r="AD95" s="542"/>
      <c r="AE95" s="542"/>
      <c r="AF95" s="542"/>
      <c r="AG95" s="542"/>
      <c r="AH95" s="542"/>
      <c r="AI95" s="542"/>
      <c r="AJ95" s="542"/>
      <c r="AK95" s="542"/>
      <c r="AL95" s="542"/>
      <c r="AM95" s="542"/>
      <c r="AN95" s="542"/>
      <c r="AO95" s="542"/>
      <c r="AP95" s="542"/>
      <c r="AQ95" s="542"/>
      <c r="AR95" s="542"/>
      <c r="AS95" s="542"/>
      <c r="AT95" s="542"/>
      <c r="AU95" s="542"/>
      <c r="AV95" s="542"/>
      <c r="AW95" s="542"/>
      <c r="AX95" s="542"/>
      <c r="AY95" s="542"/>
      <c r="AZ95" s="542"/>
      <c r="BA95" s="542"/>
      <c r="BB95" s="542"/>
      <c r="BC95" s="542"/>
      <c r="BD95" s="542"/>
      <c r="BE95" s="542"/>
      <c r="BF95" s="542"/>
      <c r="BG95" s="542"/>
      <c r="BH95" s="542"/>
      <c r="BI95" s="542"/>
      <c r="BJ95" s="542"/>
      <c r="BK95" s="542"/>
      <c r="BL95" s="542"/>
      <c r="BM95" s="542"/>
      <c r="BN95" s="542"/>
      <c r="BO95" s="542"/>
      <c r="BP95" s="542"/>
      <c r="BQ95" s="542"/>
      <c r="BR95" s="542"/>
      <c r="BS95" s="542"/>
      <c r="BT95" s="542"/>
      <c r="BU95" s="542"/>
      <c r="BV95" s="542"/>
      <c r="BW95" s="542"/>
      <c r="BX95" s="542"/>
      <c r="BY95" s="542"/>
      <c r="BZ95" s="542"/>
      <c r="CA95" s="542"/>
      <c r="CB95" s="542"/>
      <c r="CC95" s="542"/>
      <c r="CD95" s="542"/>
      <c r="CE95" s="542"/>
      <c r="CF95" s="542"/>
      <c r="CG95" s="542"/>
      <c r="CH95" s="542"/>
    </row>
    <row r="96" spans="1:86" ht="27.75" customHeight="1">
      <c r="C96" s="543" t="s">
        <v>103</v>
      </c>
      <c r="D96" s="543"/>
      <c r="E96" s="543"/>
      <c r="F96" s="543"/>
      <c r="G96" s="544" t="str">
        <f>U12対戦スケジュール!B72</f>
        <v>白沢Ａ</v>
      </c>
      <c r="H96" s="545"/>
      <c r="I96" s="545"/>
      <c r="J96" s="545"/>
      <c r="K96" s="545"/>
      <c r="L96" s="545"/>
      <c r="M96" s="545"/>
      <c r="N96" s="545"/>
      <c r="O96" s="545"/>
      <c r="P96" s="543" t="s">
        <v>104</v>
      </c>
      <c r="Q96" s="543"/>
      <c r="R96" s="543"/>
      <c r="S96" s="543"/>
      <c r="T96" s="546" t="str">
        <f>U12対戦スケジュール!B73</f>
        <v>岡本ＦＣ</v>
      </c>
      <c r="U96" s="543"/>
      <c r="V96" s="543"/>
      <c r="W96" s="543"/>
      <c r="X96" s="543"/>
      <c r="Y96" s="543"/>
      <c r="Z96" s="543"/>
      <c r="AA96" s="543"/>
      <c r="AB96" s="543"/>
      <c r="AC96" s="543" t="s">
        <v>105</v>
      </c>
      <c r="AD96" s="543"/>
      <c r="AE96" s="543"/>
      <c r="AF96" s="543"/>
      <c r="AG96" s="547">
        <v>43359</v>
      </c>
      <c r="AH96" s="547"/>
      <c r="AI96" s="547"/>
      <c r="AJ96" s="547"/>
      <c r="AK96" s="547"/>
      <c r="AL96" s="547"/>
      <c r="AM96" s="547"/>
      <c r="AN96" s="547"/>
      <c r="AO96" s="547"/>
      <c r="AT96" s="543" t="s">
        <v>103</v>
      </c>
      <c r="AU96" s="543"/>
      <c r="AV96" s="543"/>
      <c r="AW96" s="543"/>
      <c r="AX96" s="544" t="str">
        <f>U12対戦スケジュール!D72</f>
        <v>白沢Ｂ</v>
      </c>
      <c r="AY96" s="545"/>
      <c r="AZ96" s="545"/>
      <c r="BA96" s="545"/>
      <c r="BB96" s="545"/>
      <c r="BC96" s="545"/>
      <c r="BD96" s="545"/>
      <c r="BE96" s="545"/>
      <c r="BF96" s="545"/>
      <c r="BG96" s="543" t="s">
        <v>104</v>
      </c>
      <c r="BH96" s="543"/>
      <c r="BI96" s="543"/>
      <c r="BJ96" s="543"/>
      <c r="BK96" s="546" t="str">
        <f>U12対戦スケジュール!D73</f>
        <v>ＦＣみらいＶ</v>
      </c>
      <c r="BL96" s="543"/>
      <c r="BM96" s="543"/>
      <c r="BN96" s="543"/>
      <c r="BO96" s="543"/>
      <c r="BP96" s="543"/>
      <c r="BQ96" s="543"/>
      <c r="BR96" s="543"/>
      <c r="BS96" s="543"/>
      <c r="BT96" s="543" t="s">
        <v>105</v>
      </c>
      <c r="BU96" s="543"/>
      <c r="BV96" s="543"/>
      <c r="BW96" s="543"/>
      <c r="BX96" s="547">
        <v>43359</v>
      </c>
      <c r="BY96" s="547"/>
      <c r="BZ96" s="547"/>
      <c r="CA96" s="547"/>
      <c r="CB96" s="547"/>
      <c r="CC96" s="547"/>
      <c r="CD96" s="547"/>
      <c r="CE96" s="547"/>
      <c r="CF96" s="547"/>
    </row>
    <row r="97" spans="2:85" ht="15" customHeight="1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4"/>
      <c r="X97" s="44"/>
      <c r="Y97" s="44"/>
      <c r="Z97" s="44"/>
      <c r="AA97" s="44"/>
      <c r="AB97" s="44"/>
      <c r="AC97" s="44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4"/>
      <c r="BO97" s="44"/>
      <c r="BP97" s="44"/>
      <c r="BQ97" s="44"/>
      <c r="BR97" s="44"/>
      <c r="BS97" s="44"/>
      <c r="BT97" s="44"/>
    </row>
    <row r="98" spans="2:85" ht="18" customHeight="1">
      <c r="C98" s="407">
        <v>1</v>
      </c>
      <c r="D98" s="407"/>
      <c r="E98" s="408" t="str">
        <f>U12組合せ!$D10</f>
        <v>石井ＦＣ</v>
      </c>
      <c r="F98" s="408"/>
      <c r="G98" s="408"/>
      <c r="H98" s="408"/>
      <c r="I98" s="408"/>
      <c r="J98" s="408"/>
      <c r="K98" s="408"/>
      <c r="L98" s="408"/>
      <c r="M98" s="408"/>
      <c r="N98" s="408"/>
      <c r="O98" s="45"/>
      <c r="P98" s="45"/>
      <c r="Q98" s="407">
        <v>6</v>
      </c>
      <c r="R98" s="407"/>
      <c r="S98" s="408" t="str">
        <f>U12組合せ!$D15</f>
        <v>ＦＣグラシアス</v>
      </c>
      <c r="T98" s="408"/>
      <c r="U98" s="408"/>
      <c r="V98" s="408"/>
      <c r="W98" s="408"/>
      <c r="X98" s="408"/>
      <c r="Y98" s="408"/>
      <c r="Z98" s="408"/>
      <c r="AA98" s="408"/>
      <c r="AB98" s="408"/>
      <c r="AC98" s="46"/>
      <c r="AD98" s="47"/>
      <c r="AE98" s="409"/>
      <c r="AF98" s="409"/>
      <c r="AG98" s="408"/>
      <c r="AH98" s="408"/>
      <c r="AI98" s="408"/>
      <c r="AJ98" s="408"/>
      <c r="AK98" s="408"/>
      <c r="AL98" s="408"/>
      <c r="AM98" s="408"/>
      <c r="AN98" s="408"/>
      <c r="AO98" s="408"/>
      <c r="AP98" s="408"/>
      <c r="AT98" s="409">
        <v>1</v>
      </c>
      <c r="AU98" s="409"/>
      <c r="AV98" s="408" t="str">
        <f>U12組合せ!$D10</f>
        <v>石井ＦＣ</v>
      </c>
      <c r="AW98" s="408"/>
      <c r="AX98" s="408"/>
      <c r="AY98" s="408"/>
      <c r="AZ98" s="408"/>
      <c r="BA98" s="408"/>
      <c r="BB98" s="408"/>
      <c r="BC98" s="408"/>
      <c r="BD98" s="408"/>
      <c r="BE98" s="408"/>
      <c r="BF98" s="45"/>
      <c r="BG98" s="45"/>
      <c r="BH98" s="409">
        <v>6</v>
      </c>
      <c r="BI98" s="409"/>
      <c r="BJ98" s="408" t="str">
        <f>U12組合せ!$D15</f>
        <v>ＦＣグラシアス</v>
      </c>
      <c r="BK98" s="408"/>
      <c r="BL98" s="408"/>
      <c r="BM98" s="408"/>
      <c r="BN98" s="408"/>
      <c r="BO98" s="408"/>
      <c r="BP98" s="408"/>
      <c r="BQ98" s="408"/>
      <c r="BR98" s="408"/>
      <c r="BS98" s="408"/>
      <c r="BT98" s="46"/>
      <c r="BU98" s="47"/>
      <c r="BV98" s="403" t="s">
        <v>410</v>
      </c>
      <c r="BW98" s="403"/>
      <c r="BX98" s="408" t="str">
        <f>U12組合せ!F12</f>
        <v>ｕｎｉｏｎ ｓｃ</v>
      </c>
      <c r="BY98" s="408"/>
      <c r="BZ98" s="408"/>
      <c r="CA98" s="408"/>
      <c r="CB98" s="408"/>
      <c r="CC98" s="408"/>
      <c r="CD98" s="408"/>
      <c r="CE98" s="408"/>
      <c r="CF98" s="408"/>
      <c r="CG98" s="408"/>
    </row>
    <row r="99" spans="2:85" ht="18" customHeight="1">
      <c r="C99" s="407">
        <v>2</v>
      </c>
      <c r="D99" s="407"/>
      <c r="E99" s="408" t="str">
        <f>U12組合せ!$D11</f>
        <v>細谷ＳＣ</v>
      </c>
      <c r="F99" s="408"/>
      <c r="G99" s="408"/>
      <c r="H99" s="408"/>
      <c r="I99" s="408"/>
      <c r="J99" s="408"/>
      <c r="K99" s="408"/>
      <c r="L99" s="408"/>
      <c r="M99" s="408"/>
      <c r="N99" s="408"/>
      <c r="O99" s="45"/>
      <c r="P99" s="45"/>
      <c r="Q99" s="407">
        <v>7</v>
      </c>
      <c r="R99" s="407"/>
      <c r="S99" s="408" t="str">
        <f>U12組合せ!$D16</f>
        <v>岡本ＦＣ</v>
      </c>
      <c r="T99" s="408"/>
      <c r="U99" s="408"/>
      <c r="V99" s="408"/>
      <c r="W99" s="408"/>
      <c r="X99" s="408"/>
      <c r="Y99" s="408"/>
      <c r="Z99" s="408"/>
      <c r="AA99" s="408"/>
      <c r="AB99" s="408"/>
      <c r="AC99" s="46"/>
      <c r="AD99" s="47"/>
      <c r="AE99" s="409"/>
      <c r="AF99" s="409"/>
      <c r="AG99" s="408"/>
      <c r="AH99" s="408"/>
      <c r="AI99" s="408"/>
      <c r="AJ99" s="408"/>
      <c r="AK99" s="408"/>
      <c r="AL99" s="408"/>
      <c r="AM99" s="408"/>
      <c r="AN99" s="408"/>
      <c r="AO99" s="408"/>
      <c r="AP99" s="408"/>
      <c r="AT99" s="409">
        <v>2</v>
      </c>
      <c r="AU99" s="409"/>
      <c r="AV99" s="408" t="str">
        <f>U12組合せ!$D11</f>
        <v>細谷ＳＣ</v>
      </c>
      <c r="AW99" s="408"/>
      <c r="AX99" s="408"/>
      <c r="AY99" s="408"/>
      <c r="AZ99" s="408"/>
      <c r="BA99" s="408"/>
      <c r="BB99" s="408"/>
      <c r="BC99" s="408"/>
      <c r="BD99" s="408"/>
      <c r="BE99" s="408"/>
      <c r="BF99" s="45"/>
      <c r="BG99" s="45"/>
      <c r="BH99" s="407">
        <v>7</v>
      </c>
      <c r="BI99" s="407"/>
      <c r="BJ99" s="408" t="str">
        <f>U12組合せ!$D16</f>
        <v>岡本ＦＣ</v>
      </c>
      <c r="BK99" s="408"/>
      <c r="BL99" s="408"/>
      <c r="BM99" s="408"/>
      <c r="BN99" s="408"/>
      <c r="BO99" s="408"/>
      <c r="BP99" s="408"/>
      <c r="BQ99" s="408"/>
      <c r="BR99" s="408"/>
      <c r="BS99" s="408"/>
      <c r="BT99" s="46"/>
      <c r="BU99" s="47"/>
      <c r="BV99" s="403" t="s">
        <v>415</v>
      </c>
      <c r="BW99" s="403"/>
      <c r="BX99" s="408" t="str">
        <f>U12組合せ!F14</f>
        <v>昭和・戸祭ＳＣ</v>
      </c>
      <c r="BY99" s="408"/>
      <c r="BZ99" s="408"/>
      <c r="CA99" s="408"/>
      <c r="CB99" s="408"/>
      <c r="CC99" s="408"/>
      <c r="CD99" s="408"/>
      <c r="CE99" s="408"/>
      <c r="CF99" s="408"/>
      <c r="CG99" s="408"/>
    </row>
    <row r="100" spans="2:85" ht="18" customHeight="1">
      <c r="C100" s="409">
        <v>3</v>
      </c>
      <c r="D100" s="409"/>
      <c r="E100" s="408" t="str">
        <f>U12組合せ!$D12</f>
        <v>ＦＣみらい Ｖ</v>
      </c>
      <c r="F100" s="408"/>
      <c r="G100" s="408"/>
      <c r="H100" s="408"/>
      <c r="I100" s="408"/>
      <c r="J100" s="408"/>
      <c r="K100" s="408"/>
      <c r="L100" s="408"/>
      <c r="M100" s="408"/>
      <c r="N100" s="408"/>
      <c r="O100" s="45"/>
      <c r="P100" s="45"/>
      <c r="Q100" s="407">
        <v>8</v>
      </c>
      <c r="R100" s="407"/>
      <c r="S100" s="408" t="str">
        <f>U12組合せ!$D17</f>
        <v>シャルムグランツＳＣ</v>
      </c>
      <c r="T100" s="408"/>
      <c r="U100" s="408"/>
      <c r="V100" s="408"/>
      <c r="W100" s="408"/>
      <c r="X100" s="408"/>
      <c r="Y100" s="408"/>
      <c r="Z100" s="408"/>
      <c r="AA100" s="408"/>
      <c r="AB100" s="408"/>
      <c r="AC100" s="46"/>
      <c r="AD100" s="47"/>
      <c r="AE100" s="409"/>
      <c r="AF100" s="409"/>
      <c r="AG100" s="408"/>
      <c r="AH100" s="408"/>
      <c r="AI100" s="408"/>
      <c r="AJ100" s="408"/>
      <c r="AK100" s="408"/>
      <c r="AL100" s="408"/>
      <c r="AM100" s="408"/>
      <c r="AN100" s="408"/>
      <c r="AO100" s="408"/>
      <c r="AP100" s="408"/>
      <c r="AT100" s="407">
        <v>3</v>
      </c>
      <c r="AU100" s="407"/>
      <c r="AV100" s="408" t="str">
        <f>U12組合せ!$D12</f>
        <v>ＦＣみらい Ｖ</v>
      </c>
      <c r="AW100" s="408"/>
      <c r="AX100" s="408"/>
      <c r="AY100" s="408"/>
      <c r="AZ100" s="408"/>
      <c r="BA100" s="408"/>
      <c r="BB100" s="408"/>
      <c r="BC100" s="408"/>
      <c r="BD100" s="408"/>
      <c r="BE100" s="408"/>
      <c r="BF100" s="45"/>
      <c r="BG100" s="45"/>
      <c r="BH100" s="409">
        <v>8</v>
      </c>
      <c r="BI100" s="409"/>
      <c r="BJ100" s="408" t="str">
        <f>U12組合せ!$D17</f>
        <v>シャルムグランツＳＣ</v>
      </c>
      <c r="BK100" s="408"/>
      <c r="BL100" s="408"/>
      <c r="BM100" s="408"/>
      <c r="BN100" s="408"/>
      <c r="BO100" s="408"/>
      <c r="BP100" s="408"/>
      <c r="BQ100" s="408"/>
      <c r="BR100" s="408"/>
      <c r="BS100" s="408"/>
      <c r="BT100" s="46"/>
      <c r="BU100" s="47"/>
      <c r="BV100" s="403" t="s">
        <v>416</v>
      </c>
      <c r="BW100" s="403"/>
      <c r="BX100" s="408" t="str">
        <f>U12組合せ!F16</f>
        <v>ＦＣ Ｒｉｓｏ</v>
      </c>
      <c r="BY100" s="408"/>
      <c r="BZ100" s="408"/>
      <c r="CA100" s="408"/>
      <c r="CB100" s="408"/>
      <c r="CC100" s="408"/>
      <c r="CD100" s="408"/>
      <c r="CE100" s="408"/>
      <c r="CF100" s="408"/>
      <c r="CG100" s="408"/>
    </row>
    <row r="101" spans="2:85" ht="18" customHeight="1">
      <c r="C101" s="407">
        <v>4</v>
      </c>
      <c r="D101" s="407"/>
      <c r="E101" s="408" t="str">
        <f>U12組合せ!$D13</f>
        <v>岡西ＦＣ</v>
      </c>
      <c r="F101" s="408"/>
      <c r="G101" s="408"/>
      <c r="H101" s="408"/>
      <c r="I101" s="408"/>
      <c r="J101" s="408"/>
      <c r="K101" s="408"/>
      <c r="L101" s="408"/>
      <c r="M101" s="408"/>
      <c r="N101" s="408"/>
      <c r="O101" s="45"/>
      <c r="P101" s="45"/>
      <c r="Q101" s="409">
        <v>9</v>
      </c>
      <c r="R101" s="409"/>
      <c r="S101" s="408" t="str">
        <f>U12組合せ!$D18</f>
        <v>カテット白沢ＳＳ</v>
      </c>
      <c r="T101" s="408"/>
      <c r="U101" s="408"/>
      <c r="V101" s="408"/>
      <c r="W101" s="408"/>
      <c r="X101" s="408"/>
      <c r="Y101" s="408"/>
      <c r="Z101" s="408"/>
      <c r="AA101" s="408"/>
      <c r="AB101" s="408"/>
      <c r="AC101" s="46"/>
      <c r="AD101" s="45"/>
      <c r="AE101" s="409"/>
      <c r="AF101" s="409"/>
      <c r="AG101" s="408"/>
      <c r="AH101" s="408"/>
      <c r="AI101" s="408"/>
      <c r="AJ101" s="408"/>
      <c r="AK101" s="408"/>
      <c r="AL101" s="408"/>
      <c r="AM101" s="408"/>
      <c r="AN101" s="408"/>
      <c r="AO101" s="408"/>
      <c r="AP101" s="408"/>
      <c r="AS101" s="43"/>
      <c r="AT101" s="409">
        <v>4</v>
      </c>
      <c r="AU101" s="409"/>
      <c r="AV101" s="408" t="str">
        <f>U12組合せ!$D13</f>
        <v>岡西ＦＣ</v>
      </c>
      <c r="AW101" s="408"/>
      <c r="AX101" s="408"/>
      <c r="AY101" s="408"/>
      <c r="AZ101" s="408"/>
      <c r="BA101" s="408"/>
      <c r="BB101" s="408"/>
      <c r="BC101" s="408"/>
      <c r="BD101" s="408"/>
      <c r="BE101" s="408"/>
      <c r="BF101" s="45"/>
      <c r="BG101" s="45"/>
      <c r="BH101" s="407">
        <v>9</v>
      </c>
      <c r="BI101" s="407"/>
      <c r="BJ101" s="408" t="str">
        <f>U12組合せ!$D18</f>
        <v>カテット白沢ＳＳ</v>
      </c>
      <c r="BK101" s="408"/>
      <c r="BL101" s="408"/>
      <c r="BM101" s="408"/>
      <c r="BN101" s="408"/>
      <c r="BO101" s="408"/>
      <c r="BP101" s="408"/>
      <c r="BQ101" s="408"/>
      <c r="BR101" s="408"/>
      <c r="BS101" s="408"/>
      <c r="BT101" s="46"/>
      <c r="BU101" s="45"/>
      <c r="BV101" s="409"/>
      <c r="BW101" s="409"/>
      <c r="BX101" s="408"/>
      <c r="BY101" s="408"/>
      <c r="BZ101" s="408"/>
      <c r="CA101" s="408"/>
      <c r="CB101" s="408"/>
      <c r="CC101" s="408"/>
      <c r="CD101" s="408"/>
      <c r="CE101" s="408"/>
      <c r="CF101" s="408"/>
      <c r="CG101" s="408"/>
    </row>
    <row r="102" spans="2:85" ht="18" customHeight="1">
      <c r="C102" s="407">
        <v>5</v>
      </c>
      <c r="D102" s="407"/>
      <c r="E102" s="408" t="str">
        <f>U12組合せ!$D14</f>
        <v>ＦＣグランディール宇都宮</v>
      </c>
      <c r="F102" s="408"/>
      <c r="G102" s="408"/>
      <c r="H102" s="408"/>
      <c r="I102" s="408"/>
      <c r="J102" s="408"/>
      <c r="K102" s="408"/>
      <c r="L102" s="408"/>
      <c r="M102" s="408"/>
      <c r="N102" s="408"/>
      <c r="O102" s="45"/>
      <c r="P102" s="45"/>
      <c r="Q102" s="407">
        <v>10</v>
      </c>
      <c r="R102" s="407"/>
      <c r="S102" s="408" t="str">
        <f>U12組合せ!$D19</f>
        <v>ＦＣアリーバ</v>
      </c>
      <c r="T102" s="408"/>
      <c r="U102" s="408"/>
      <c r="V102" s="408"/>
      <c r="W102" s="408"/>
      <c r="X102" s="408"/>
      <c r="Y102" s="408"/>
      <c r="Z102" s="408"/>
      <c r="AA102" s="408"/>
      <c r="AB102" s="408"/>
      <c r="AC102" s="46"/>
      <c r="AD102" s="47"/>
      <c r="AE102" s="409"/>
      <c r="AF102" s="409"/>
      <c r="AG102" s="404"/>
      <c r="AH102" s="405"/>
      <c r="AI102" s="405"/>
      <c r="AJ102" s="405"/>
      <c r="AK102" s="405"/>
      <c r="AL102" s="405"/>
      <c r="AM102" s="405"/>
      <c r="AN102" s="405"/>
      <c r="AO102" s="405"/>
      <c r="AP102" s="406"/>
      <c r="AT102" s="407">
        <v>5</v>
      </c>
      <c r="AU102" s="407"/>
      <c r="AV102" s="408" t="str">
        <f>U12組合せ!$D14</f>
        <v>ＦＣグランディール宇都宮</v>
      </c>
      <c r="AW102" s="408"/>
      <c r="AX102" s="408"/>
      <c r="AY102" s="408"/>
      <c r="AZ102" s="408"/>
      <c r="BA102" s="408"/>
      <c r="BB102" s="408"/>
      <c r="BC102" s="408"/>
      <c r="BD102" s="408"/>
      <c r="BE102" s="408"/>
      <c r="BF102" s="45"/>
      <c r="BG102" s="45"/>
      <c r="BH102" s="409">
        <v>10</v>
      </c>
      <c r="BI102" s="409"/>
      <c r="BJ102" s="408" t="str">
        <f>U12組合せ!$D19</f>
        <v>ＦＣアリーバ</v>
      </c>
      <c r="BK102" s="408"/>
      <c r="BL102" s="408"/>
      <c r="BM102" s="408"/>
      <c r="BN102" s="408"/>
      <c r="BO102" s="408"/>
      <c r="BP102" s="408"/>
      <c r="BQ102" s="408"/>
      <c r="BR102" s="408"/>
      <c r="BS102" s="408"/>
      <c r="BT102" s="46"/>
      <c r="BU102" s="47"/>
      <c r="BV102" s="409"/>
      <c r="BW102" s="409"/>
      <c r="BX102" s="404"/>
      <c r="BY102" s="405"/>
      <c r="BZ102" s="405"/>
      <c r="CA102" s="405"/>
      <c r="CB102" s="405"/>
      <c r="CC102" s="405"/>
      <c r="CD102" s="405"/>
      <c r="CE102" s="405"/>
      <c r="CF102" s="405"/>
      <c r="CG102" s="406"/>
    </row>
    <row r="103" spans="2:85" ht="15" customHeight="1">
      <c r="C103" s="48"/>
      <c r="D103" s="49"/>
      <c r="E103" s="49"/>
      <c r="F103" s="49"/>
      <c r="G103" s="49"/>
      <c r="H103" s="49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9"/>
      <c r="U103" s="43"/>
      <c r="V103" s="49"/>
      <c r="W103" s="43"/>
      <c r="X103" s="49"/>
      <c r="Y103" s="43"/>
      <c r="Z103" s="49"/>
      <c r="AA103" s="43"/>
      <c r="AB103" s="49"/>
      <c r="AC103" s="49"/>
      <c r="AT103" s="48"/>
      <c r="AU103" s="49"/>
      <c r="AV103" s="49"/>
      <c r="AW103" s="49"/>
      <c r="AX103" s="49"/>
      <c r="AY103" s="49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9"/>
      <c r="BL103" s="43"/>
      <c r="BM103" s="49"/>
      <c r="BN103" s="43"/>
      <c r="BO103" s="49"/>
      <c r="BP103" s="43"/>
      <c r="BQ103" s="49"/>
      <c r="BR103" s="43"/>
      <c r="BS103" s="49"/>
      <c r="BT103" s="49"/>
    </row>
    <row r="104" spans="2:85" ht="21" customHeight="1" thickBot="1">
      <c r="B104" s="42" t="s">
        <v>106</v>
      </c>
      <c r="AS104" s="42" t="s">
        <v>106</v>
      </c>
    </row>
    <row r="105" spans="2:85" ht="20.25" customHeight="1" thickBot="1">
      <c r="B105" s="50"/>
      <c r="C105" s="531" t="s">
        <v>107</v>
      </c>
      <c r="D105" s="532"/>
      <c r="E105" s="533"/>
      <c r="F105" s="534" t="s">
        <v>226</v>
      </c>
      <c r="G105" s="535"/>
      <c r="H105" s="535"/>
      <c r="I105" s="536"/>
      <c r="J105" s="532" t="s">
        <v>108</v>
      </c>
      <c r="K105" s="537"/>
      <c r="L105" s="537"/>
      <c r="M105" s="537"/>
      <c r="N105" s="537"/>
      <c r="O105" s="537"/>
      <c r="P105" s="538"/>
      <c r="Q105" s="539" t="s">
        <v>109</v>
      </c>
      <c r="R105" s="539"/>
      <c r="S105" s="539"/>
      <c r="T105" s="539"/>
      <c r="U105" s="539"/>
      <c r="V105" s="539"/>
      <c r="W105" s="539"/>
      <c r="X105" s="540" t="s">
        <v>108</v>
      </c>
      <c r="Y105" s="537"/>
      <c r="Z105" s="537"/>
      <c r="AA105" s="537"/>
      <c r="AB105" s="537"/>
      <c r="AC105" s="537"/>
      <c r="AD105" s="541"/>
      <c r="AE105" s="534" t="s">
        <v>226</v>
      </c>
      <c r="AF105" s="535"/>
      <c r="AG105" s="535"/>
      <c r="AH105" s="536"/>
      <c r="AI105" s="531" t="s">
        <v>409</v>
      </c>
      <c r="AJ105" s="532"/>
      <c r="AK105" s="537"/>
      <c r="AL105" s="537"/>
      <c r="AM105" s="537"/>
      <c r="AN105" s="537"/>
      <c r="AO105" s="537"/>
      <c r="AP105" s="541"/>
      <c r="AS105" s="50"/>
      <c r="AT105" s="531" t="s">
        <v>107</v>
      </c>
      <c r="AU105" s="532"/>
      <c r="AV105" s="533"/>
      <c r="AW105" s="534" t="s">
        <v>226</v>
      </c>
      <c r="AX105" s="535"/>
      <c r="AY105" s="535"/>
      <c r="AZ105" s="536"/>
      <c r="BA105" s="532" t="s">
        <v>108</v>
      </c>
      <c r="BB105" s="537"/>
      <c r="BC105" s="537"/>
      <c r="BD105" s="537"/>
      <c r="BE105" s="537"/>
      <c r="BF105" s="537"/>
      <c r="BG105" s="538"/>
      <c r="BH105" s="539" t="s">
        <v>109</v>
      </c>
      <c r="BI105" s="539"/>
      <c r="BJ105" s="539"/>
      <c r="BK105" s="539"/>
      <c r="BL105" s="539"/>
      <c r="BM105" s="539"/>
      <c r="BN105" s="539"/>
      <c r="BO105" s="540" t="s">
        <v>108</v>
      </c>
      <c r="BP105" s="537"/>
      <c r="BQ105" s="537"/>
      <c r="BR105" s="537"/>
      <c r="BS105" s="537"/>
      <c r="BT105" s="537"/>
      <c r="BU105" s="541"/>
      <c r="BV105" s="534" t="s">
        <v>226</v>
      </c>
      <c r="BW105" s="535"/>
      <c r="BX105" s="535"/>
      <c r="BY105" s="536"/>
      <c r="BZ105" s="531" t="s">
        <v>409</v>
      </c>
      <c r="CA105" s="532"/>
      <c r="CB105" s="537"/>
      <c r="CC105" s="537"/>
      <c r="CD105" s="537"/>
      <c r="CE105" s="537"/>
      <c r="CF105" s="537"/>
      <c r="CG105" s="541"/>
    </row>
    <row r="106" spans="2:85" ht="20.100000000000001" customHeight="1">
      <c r="B106" s="467">
        <v>1</v>
      </c>
      <c r="C106" s="469">
        <v>0.375</v>
      </c>
      <c r="D106" s="470"/>
      <c r="E106" s="471"/>
      <c r="F106" s="521"/>
      <c r="G106" s="522"/>
      <c r="H106" s="522"/>
      <c r="I106" s="523"/>
      <c r="J106" s="524" t="str">
        <f>E99</f>
        <v>細谷ＳＣ</v>
      </c>
      <c r="K106" s="525"/>
      <c r="L106" s="525"/>
      <c r="M106" s="525"/>
      <c r="N106" s="525"/>
      <c r="O106" s="525"/>
      <c r="P106" s="526"/>
      <c r="Q106" s="527">
        <f>IF(OR(S106="",S107=""),"",S106+S107)</f>
        <v>2</v>
      </c>
      <c r="R106" s="528"/>
      <c r="S106" s="51">
        <v>0</v>
      </c>
      <c r="T106" s="52" t="s">
        <v>111</v>
      </c>
      <c r="U106" s="51">
        <v>0</v>
      </c>
      <c r="V106" s="527">
        <f>IF(OR(U106="",U107=""),"",U106+U107)</f>
        <v>0</v>
      </c>
      <c r="W106" s="528"/>
      <c r="X106" s="529" t="str">
        <f>S98</f>
        <v>ＦＣグラシアス</v>
      </c>
      <c r="Y106" s="525"/>
      <c r="Z106" s="525"/>
      <c r="AA106" s="525"/>
      <c r="AB106" s="525"/>
      <c r="AC106" s="525"/>
      <c r="AD106" s="530"/>
      <c r="AE106" s="521"/>
      <c r="AF106" s="522"/>
      <c r="AG106" s="522"/>
      <c r="AH106" s="523"/>
      <c r="AI106" s="554" t="str">
        <f ca="1">DBCS(INDIRECT("U12対戦スケジュール!ｃ"&amp;(ROW()/2+21)))</f>
        <v>４／１／１／４</v>
      </c>
      <c r="AJ106" s="555"/>
      <c r="AK106" s="555"/>
      <c r="AL106" s="555"/>
      <c r="AM106" s="555"/>
      <c r="AN106" s="555"/>
      <c r="AO106" s="555"/>
      <c r="AP106" s="556"/>
      <c r="AS106" s="467">
        <v>1</v>
      </c>
      <c r="AT106" s="469">
        <v>0.375</v>
      </c>
      <c r="AU106" s="470"/>
      <c r="AV106" s="471"/>
      <c r="AW106" s="521"/>
      <c r="AX106" s="522"/>
      <c r="AY106" s="522"/>
      <c r="AZ106" s="523"/>
      <c r="BA106" s="524" t="str">
        <f>AV100</f>
        <v>ＦＣみらい Ｖ</v>
      </c>
      <c r="BB106" s="525"/>
      <c r="BC106" s="525"/>
      <c r="BD106" s="525"/>
      <c r="BE106" s="525"/>
      <c r="BF106" s="525"/>
      <c r="BG106" s="526"/>
      <c r="BH106" s="527">
        <f>IF(OR(BJ106="",BJ107=""),"",BJ106+BJ107)</f>
        <v>0</v>
      </c>
      <c r="BI106" s="528"/>
      <c r="BJ106" s="51">
        <v>0</v>
      </c>
      <c r="BK106" s="52" t="s">
        <v>111</v>
      </c>
      <c r="BL106" s="51">
        <v>2</v>
      </c>
      <c r="BM106" s="527">
        <f>IF(OR(BL106="",BL107=""),"",BL106+BL107)</f>
        <v>2</v>
      </c>
      <c r="BN106" s="528"/>
      <c r="BO106" s="529" t="str">
        <f>BJ99</f>
        <v>岡本ＦＣ</v>
      </c>
      <c r="BP106" s="525"/>
      <c r="BQ106" s="525"/>
      <c r="BR106" s="525"/>
      <c r="BS106" s="525"/>
      <c r="BT106" s="525"/>
      <c r="BU106" s="530"/>
      <c r="BV106" s="521"/>
      <c r="BW106" s="522"/>
      <c r="BX106" s="522"/>
      <c r="BY106" s="523"/>
      <c r="BZ106" s="554" t="str">
        <f ca="1">DBCS(INDIRECT("U12対戦スケジュール!e"&amp;(ROW()/2+21)))</f>
        <v>Ｂ３／Ｂ５／Ｂ５／Ｂ３</v>
      </c>
      <c r="CA106" s="555"/>
      <c r="CB106" s="555"/>
      <c r="CC106" s="555"/>
      <c r="CD106" s="555"/>
      <c r="CE106" s="555"/>
      <c r="CF106" s="555"/>
      <c r="CG106" s="556"/>
    </row>
    <row r="107" spans="2:85" ht="20.100000000000001" customHeight="1">
      <c r="B107" s="431"/>
      <c r="C107" s="432"/>
      <c r="D107" s="504"/>
      <c r="E107" s="505"/>
      <c r="F107" s="438"/>
      <c r="G107" s="506"/>
      <c r="H107" s="506"/>
      <c r="I107" s="507"/>
      <c r="J107" s="442"/>
      <c r="K107" s="442"/>
      <c r="L107" s="442"/>
      <c r="M107" s="442"/>
      <c r="N107" s="442"/>
      <c r="O107" s="442"/>
      <c r="P107" s="443"/>
      <c r="Q107" s="446"/>
      <c r="R107" s="447"/>
      <c r="S107" s="53">
        <v>2</v>
      </c>
      <c r="T107" s="54" t="s">
        <v>111</v>
      </c>
      <c r="U107" s="53">
        <v>0</v>
      </c>
      <c r="V107" s="446"/>
      <c r="W107" s="447"/>
      <c r="X107" s="449"/>
      <c r="Y107" s="442"/>
      <c r="Z107" s="442"/>
      <c r="AA107" s="442"/>
      <c r="AB107" s="442"/>
      <c r="AC107" s="442"/>
      <c r="AD107" s="450"/>
      <c r="AE107" s="438"/>
      <c r="AF107" s="506"/>
      <c r="AG107" s="506"/>
      <c r="AH107" s="507"/>
      <c r="AI107" s="514"/>
      <c r="AJ107" s="457"/>
      <c r="AK107" s="457"/>
      <c r="AL107" s="457"/>
      <c r="AM107" s="457"/>
      <c r="AN107" s="457"/>
      <c r="AO107" s="457"/>
      <c r="AP107" s="458"/>
      <c r="AS107" s="431"/>
      <c r="AT107" s="432"/>
      <c r="AU107" s="504"/>
      <c r="AV107" s="505"/>
      <c r="AW107" s="438"/>
      <c r="AX107" s="506"/>
      <c r="AY107" s="506"/>
      <c r="AZ107" s="507"/>
      <c r="BA107" s="442"/>
      <c r="BB107" s="442"/>
      <c r="BC107" s="442"/>
      <c r="BD107" s="442"/>
      <c r="BE107" s="442"/>
      <c r="BF107" s="442"/>
      <c r="BG107" s="443"/>
      <c r="BH107" s="446"/>
      <c r="BI107" s="447"/>
      <c r="BJ107" s="53">
        <v>0</v>
      </c>
      <c r="BK107" s="54" t="s">
        <v>111</v>
      </c>
      <c r="BL107" s="53">
        <v>0</v>
      </c>
      <c r="BM107" s="446"/>
      <c r="BN107" s="447"/>
      <c r="BO107" s="449"/>
      <c r="BP107" s="442"/>
      <c r="BQ107" s="442"/>
      <c r="BR107" s="442"/>
      <c r="BS107" s="442"/>
      <c r="BT107" s="442"/>
      <c r="BU107" s="450"/>
      <c r="BV107" s="438"/>
      <c r="BW107" s="506"/>
      <c r="BX107" s="506"/>
      <c r="BY107" s="507"/>
      <c r="BZ107" s="514"/>
      <c r="CA107" s="457"/>
      <c r="CB107" s="457"/>
      <c r="CC107" s="457"/>
      <c r="CD107" s="457"/>
      <c r="CE107" s="457"/>
      <c r="CF107" s="457"/>
      <c r="CG107" s="458"/>
    </row>
    <row r="108" spans="2:85" ht="20.100000000000001" customHeight="1">
      <c r="B108" s="484">
        <v>2</v>
      </c>
      <c r="C108" s="485">
        <v>0.40972222222222227</v>
      </c>
      <c r="D108" s="486">
        <v>0.4375</v>
      </c>
      <c r="E108" s="487"/>
      <c r="F108" s="488"/>
      <c r="G108" s="489"/>
      <c r="H108" s="489"/>
      <c r="I108" s="490"/>
      <c r="J108" s="492" t="str">
        <f>E101</f>
        <v>岡西ＦＣ</v>
      </c>
      <c r="K108" s="493"/>
      <c r="L108" s="493"/>
      <c r="M108" s="493"/>
      <c r="N108" s="493"/>
      <c r="O108" s="493"/>
      <c r="P108" s="494"/>
      <c r="Q108" s="497" t="str">
        <f>IF(OR(S108="",S109=""),"",S108+S109)</f>
        <v/>
      </c>
      <c r="R108" s="498"/>
      <c r="S108" s="232"/>
      <c r="T108" s="233" t="s">
        <v>480</v>
      </c>
      <c r="U108" s="232"/>
      <c r="V108" s="497" t="str">
        <f>IF(OR(U108="",U109=""),"",U108+U109)</f>
        <v/>
      </c>
      <c r="W108" s="498"/>
      <c r="X108" s="497" t="str">
        <f>S100</f>
        <v>シャルムグランツＳＣ</v>
      </c>
      <c r="Y108" s="493"/>
      <c r="Z108" s="493"/>
      <c r="AA108" s="493"/>
      <c r="AB108" s="493"/>
      <c r="AC108" s="493"/>
      <c r="AD108" s="501"/>
      <c r="AE108" s="488"/>
      <c r="AF108" s="489"/>
      <c r="AG108" s="489"/>
      <c r="AH108" s="490"/>
      <c r="AI108" s="515" t="str">
        <f t="shared" ref="AI108" ca="1" si="0">DBCS(INDIRECT("U12対戦スケジュール!ｃ"&amp;(ROW()/2+21)))</f>
        <v>２／６／６／２</v>
      </c>
      <c r="AJ108" s="516"/>
      <c r="AK108" s="516"/>
      <c r="AL108" s="516"/>
      <c r="AM108" s="516"/>
      <c r="AN108" s="516"/>
      <c r="AO108" s="516"/>
      <c r="AP108" s="517"/>
      <c r="AS108" s="431">
        <v>2</v>
      </c>
      <c r="AT108" s="432">
        <v>0.40972222222222227</v>
      </c>
      <c r="AU108" s="504">
        <v>0.4375</v>
      </c>
      <c r="AV108" s="505"/>
      <c r="AW108" s="435"/>
      <c r="AX108" s="506"/>
      <c r="AY108" s="506"/>
      <c r="AZ108" s="507"/>
      <c r="BA108" s="508" t="str">
        <f>BX98</f>
        <v>ｕｎｉｏｎ ｓｃ</v>
      </c>
      <c r="BB108" s="509"/>
      <c r="BC108" s="509"/>
      <c r="BD108" s="509"/>
      <c r="BE108" s="509"/>
      <c r="BF108" s="509"/>
      <c r="BG108" s="510"/>
      <c r="BH108" s="511">
        <f>IF(OR(BJ108="",BJ109=""),"",BJ108+BJ109)</f>
        <v>1</v>
      </c>
      <c r="BI108" s="512"/>
      <c r="BJ108" s="55">
        <v>0</v>
      </c>
      <c r="BK108" s="56" t="s">
        <v>111</v>
      </c>
      <c r="BL108" s="55">
        <v>1</v>
      </c>
      <c r="BM108" s="511">
        <f>IF(OR(BL108="",BL109=""),"",BL108+BL109)</f>
        <v>2</v>
      </c>
      <c r="BN108" s="512"/>
      <c r="BO108" s="511" t="str">
        <f>BX99</f>
        <v>昭和・戸祭ＳＣ</v>
      </c>
      <c r="BP108" s="509"/>
      <c r="BQ108" s="509"/>
      <c r="BR108" s="509"/>
      <c r="BS108" s="509"/>
      <c r="BT108" s="509"/>
      <c r="BU108" s="513"/>
      <c r="BV108" s="435"/>
      <c r="BW108" s="506"/>
      <c r="BX108" s="506"/>
      <c r="BY108" s="507"/>
      <c r="BZ108" s="461" t="str">
        <f t="shared" ref="BZ108" ca="1" si="1">DBCS(INDIRECT("U12対戦スケジュール!e"&amp;(ROW()/2+21)))</f>
        <v>Ａ３／Ａ７／Ａ７／Ａ３</v>
      </c>
      <c r="CA108" s="462"/>
      <c r="CB108" s="462"/>
      <c r="CC108" s="462"/>
      <c r="CD108" s="462"/>
      <c r="CE108" s="462"/>
      <c r="CF108" s="462"/>
      <c r="CG108" s="463"/>
    </row>
    <row r="109" spans="2:85" ht="20.100000000000001" customHeight="1">
      <c r="B109" s="484"/>
      <c r="C109" s="485"/>
      <c r="D109" s="486"/>
      <c r="E109" s="487"/>
      <c r="F109" s="491"/>
      <c r="G109" s="489"/>
      <c r="H109" s="489"/>
      <c r="I109" s="490"/>
      <c r="J109" s="495"/>
      <c r="K109" s="495"/>
      <c r="L109" s="495"/>
      <c r="M109" s="495"/>
      <c r="N109" s="495"/>
      <c r="O109" s="495"/>
      <c r="P109" s="496"/>
      <c r="Q109" s="499"/>
      <c r="R109" s="500"/>
      <c r="S109" s="234"/>
      <c r="T109" s="235" t="s">
        <v>480</v>
      </c>
      <c r="U109" s="234"/>
      <c r="V109" s="499"/>
      <c r="W109" s="500"/>
      <c r="X109" s="502"/>
      <c r="Y109" s="495"/>
      <c r="Z109" s="495"/>
      <c r="AA109" s="495"/>
      <c r="AB109" s="495"/>
      <c r="AC109" s="495"/>
      <c r="AD109" s="503"/>
      <c r="AE109" s="491"/>
      <c r="AF109" s="489"/>
      <c r="AG109" s="489"/>
      <c r="AH109" s="490"/>
      <c r="AI109" s="566"/>
      <c r="AJ109" s="567"/>
      <c r="AK109" s="567"/>
      <c r="AL109" s="567"/>
      <c r="AM109" s="567"/>
      <c r="AN109" s="567"/>
      <c r="AO109" s="567"/>
      <c r="AP109" s="568"/>
      <c r="AS109" s="431"/>
      <c r="AT109" s="432"/>
      <c r="AU109" s="504"/>
      <c r="AV109" s="505"/>
      <c r="AW109" s="438"/>
      <c r="AX109" s="506"/>
      <c r="AY109" s="506"/>
      <c r="AZ109" s="507"/>
      <c r="BA109" s="442"/>
      <c r="BB109" s="442"/>
      <c r="BC109" s="442"/>
      <c r="BD109" s="442"/>
      <c r="BE109" s="442"/>
      <c r="BF109" s="442"/>
      <c r="BG109" s="443"/>
      <c r="BH109" s="446"/>
      <c r="BI109" s="447"/>
      <c r="BJ109" s="53">
        <v>1</v>
      </c>
      <c r="BK109" s="54" t="s">
        <v>111</v>
      </c>
      <c r="BL109" s="53">
        <v>1</v>
      </c>
      <c r="BM109" s="446"/>
      <c r="BN109" s="447"/>
      <c r="BO109" s="449"/>
      <c r="BP109" s="442"/>
      <c r="BQ109" s="442"/>
      <c r="BR109" s="442"/>
      <c r="BS109" s="442"/>
      <c r="BT109" s="442"/>
      <c r="BU109" s="450"/>
      <c r="BV109" s="438"/>
      <c r="BW109" s="506"/>
      <c r="BX109" s="506"/>
      <c r="BY109" s="507"/>
      <c r="BZ109" s="514"/>
      <c r="CA109" s="457"/>
      <c r="CB109" s="457"/>
      <c r="CC109" s="457"/>
      <c r="CD109" s="457"/>
      <c r="CE109" s="457"/>
      <c r="CF109" s="457"/>
      <c r="CG109" s="458"/>
    </row>
    <row r="110" spans="2:85" ht="20.100000000000001" customHeight="1">
      <c r="B110" s="431">
        <v>3</v>
      </c>
      <c r="C110" s="432">
        <v>0.44444444444444442</v>
      </c>
      <c r="D110" s="504"/>
      <c r="E110" s="505"/>
      <c r="F110" s="435"/>
      <c r="G110" s="506"/>
      <c r="H110" s="506"/>
      <c r="I110" s="507"/>
      <c r="J110" s="508" t="str">
        <f>S98</f>
        <v>ＦＣグラシアス</v>
      </c>
      <c r="K110" s="509"/>
      <c r="L110" s="509"/>
      <c r="M110" s="509"/>
      <c r="N110" s="509"/>
      <c r="O110" s="509"/>
      <c r="P110" s="510"/>
      <c r="Q110" s="511">
        <f>IF(OR(S110="",S111=""),"",S110+S111)</f>
        <v>2</v>
      </c>
      <c r="R110" s="512"/>
      <c r="S110" s="55">
        <v>1</v>
      </c>
      <c r="T110" s="56" t="s">
        <v>111</v>
      </c>
      <c r="U110" s="55">
        <v>1</v>
      </c>
      <c r="V110" s="511">
        <f>IF(OR(U110="",U111=""),"",U110+U111)</f>
        <v>5</v>
      </c>
      <c r="W110" s="512"/>
      <c r="X110" s="511" t="str">
        <f>S102</f>
        <v>ＦＣアリーバ</v>
      </c>
      <c r="Y110" s="509"/>
      <c r="Z110" s="509"/>
      <c r="AA110" s="509"/>
      <c r="AB110" s="509"/>
      <c r="AC110" s="509"/>
      <c r="AD110" s="513"/>
      <c r="AE110" s="435"/>
      <c r="AF110" s="506"/>
      <c r="AG110" s="506"/>
      <c r="AH110" s="507"/>
      <c r="AI110" s="461" t="str">
        <f t="shared" ref="AI110" ca="1" si="2">DBCS(INDIRECT("U12対戦スケジュール!ｃ"&amp;(ROW()/2+21)))</f>
        <v>７／１／１／７</v>
      </c>
      <c r="AJ110" s="462"/>
      <c r="AK110" s="462"/>
      <c r="AL110" s="462"/>
      <c r="AM110" s="462"/>
      <c r="AN110" s="462"/>
      <c r="AO110" s="462"/>
      <c r="AP110" s="463"/>
      <c r="AS110" s="431">
        <v>3</v>
      </c>
      <c r="AT110" s="432">
        <v>0.44444444444444442</v>
      </c>
      <c r="AU110" s="504"/>
      <c r="AV110" s="505"/>
      <c r="AW110" s="435"/>
      <c r="AX110" s="506"/>
      <c r="AY110" s="506"/>
      <c r="AZ110" s="507"/>
      <c r="BA110" s="508" t="str">
        <f>AV102</f>
        <v>ＦＣグランディール宇都宮</v>
      </c>
      <c r="BB110" s="509"/>
      <c r="BC110" s="509"/>
      <c r="BD110" s="509"/>
      <c r="BE110" s="509"/>
      <c r="BF110" s="509"/>
      <c r="BG110" s="510"/>
      <c r="BH110" s="511">
        <f>IF(OR(BJ110="",BJ111=""),"",BJ110+BJ111)</f>
        <v>0</v>
      </c>
      <c r="BI110" s="512"/>
      <c r="BJ110" s="55">
        <v>0</v>
      </c>
      <c r="BK110" s="56" t="s">
        <v>111</v>
      </c>
      <c r="BL110" s="55">
        <v>2</v>
      </c>
      <c r="BM110" s="511">
        <f>IF(OR(BL110="",BL111=""),"",BL110+BL111)</f>
        <v>3</v>
      </c>
      <c r="BN110" s="512"/>
      <c r="BO110" s="511" t="str">
        <f>BJ101</f>
        <v>カテット白沢ＳＳ</v>
      </c>
      <c r="BP110" s="509"/>
      <c r="BQ110" s="509"/>
      <c r="BR110" s="509"/>
      <c r="BS110" s="509"/>
      <c r="BT110" s="509"/>
      <c r="BU110" s="513"/>
      <c r="BV110" s="435"/>
      <c r="BW110" s="506"/>
      <c r="BX110" s="506"/>
      <c r="BY110" s="507"/>
      <c r="BZ110" s="461" t="str">
        <f t="shared" ref="BZ110" ca="1" si="3">DBCS(INDIRECT("U12対戦スケジュール!e"&amp;(ROW()/2+21)))</f>
        <v>Ｂ７／Ｂ３／Ｂ３／Ｂ７</v>
      </c>
      <c r="CA110" s="462"/>
      <c r="CB110" s="462"/>
      <c r="CC110" s="462"/>
      <c r="CD110" s="462"/>
      <c r="CE110" s="462"/>
      <c r="CF110" s="462"/>
      <c r="CG110" s="463"/>
    </row>
    <row r="111" spans="2:85" ht="20.100000000000001" customHeight="1">
      <c r="B111" s="431"/>
      <c r="C111" s="432"/>
      <c r="D111" s="504"/>
      <c r="E111" s="505"/>
      <c r="F111" s="438"/>
      <c r="G111" s="506"/>
      <c r="H111" s="506"/>
      <c r="I111" s="507"/>
      <c r="J111" s="442"/>
      <c r="K111" s="442"/>
      <c r="L111" s="442"/>
      <c r="M111" s="442"/>
      <c r="N111" s="442"/>
      <c r="O111" s="442"/>
      <c r="P111" s="443"/>
      <c r="Q111" s="446"/>
      <c r="R111" s="447"/>
      <c r="S111" s="53">
        <v>1</v>
      </c>
      <c r="T111" s="54" t="s">
        <v>111</v>
      </c>
      <c r="U111" s="53">
        <v>4</v>
      </c>
      <c r="V111" s="446"/>
      <c r="W111" s="447"/>
      <c r="X111" s="449"/>
      <c r="Y111" s="442"/>
      <c r="Z111" s="442"/>
      <c r="AA111" s="442"/>
      <c r="AB111" s="442"/>
      <c r="AC111" s="442"/>
      <c r="AD111" s="450"/>
      <c r="AE111" s="438"/>
      <c r="AF111" s="506"/>
      <c r="AG111" s="506"/>
      <c r="AH111" s="507"/>
      <c r="AI111" s="459"/>
      <c r="AJ111" s="387"/>
      <c r="AK111" s="387"/>
      <c r="AL111" s="387"/>
      <c r="AM111" s="387"/>
      <c r="AN111" s="387"/>
      <c r="AO111" s="387"/>
      <c r="AP111" s="460"/>
      <c r="AS111" s="431"/>
      <c r="AT111" s="432"/>
      <c r="AU111" s="504"/>
      <c r="AV111" s="505"/>
      <c r="AW111" s="438"/>
      <c r="AX111" s="506"/>
      <c r="AY111" s="506"/>
      <c r="AZ111" s="507"/>
      <c r="BA111" s="442"/>
      <c r="BB111" s="442"/>
      <c r="BC111" s="442"/>
      <c r="BD111" s="442"/>
      <c r="BE111" s="442"/>
      <c r="BF111" s="442"/>
      <c r="BG111" s="443"/>
      <c r="BH111" s="446"/>
      <c r="BI111" s="447"/>
      <c r="BJ111" s="53">
        <v>0</v>
      </c>
      <c r="BK111" s="54" t="s">
        <v>111</v>
      </c>
      <c r="BL111" s="53">
        <v>1</v>
      </c>
      <c r="BM111" s="446"/>
      <c r="BN111" s="447"/>
      <c r="BO111" s="449"/>
      <c r="BP111" s="442"/>
      <c r="BQ111" s="442"/>
      <c r="BR111" s="442"/>
      <c r="BS111" s="442"/>
      <c r="BT111" s="442"/>
      <c r="BU111" s="450"/>
      <c r="BV111" s="438"/>
      <c r="BW111" s="506"/>
      <c r="BX111" s="506"/>
      <c r="BY111" s="507"/>
      <c r="BZ111" s="459"/>
      <c r="CA111" s="387"/>
      <c r="CB111" s="387"/>
      <c r="CC111" s="387"/>
      <c r="CD111" s="387"/>
      <c r="CE111" s="387"/>
      <c r="CF111" s="387"/>
      <c r="CG111" s="460"/>
    </row>
    <row r="112" spans="2:85" ht="20.100000000000001" customHeight="1">
      <c r="B112" s="431">
        <v>4</v>
      </c>
      <c r="C112" s="432">
        <v>0.47916666666666669</v>
      </c>
      <c r="D112" s="504">
        <v>0.4375</v>
      </c>
      <c r="E112" s="505"/>
      <c r="F112" s="435"/>
      <c r="G112" s="506"/>
      <c r="H112" s="506"/>
      <c r="I112" s="507"/>
      <c r="J112" s="508" t="str">
        <f>S99</f>
        <v>岡本ＦＣ</v>
      </c>
      <c r="K112" s="509"/>
      <c r="L112" s="509"/>
      <c r="M112" s="509"/>
      <c r="N112" s="509"/>
      <c r="O112" s="509"/>
      <c r="P112" s="510"/>
      <c r="Q112" s="511">
        <f>IF(OR(S112="",S113=""),"",S112+S113)</f>
        <v>0</v>
      </c>
      <c r="R112" s="512"/>
      <c r="S112" s="55">
        <v>0</v>
      </c>
      <c r="T112" s="56" t="s">
        <v>111</v>
      </c>
      <c r="U112" s="55">
        <v>0</v>
      </c>
      <c r="V112" s="511">
        <f>IF(OR(U112="",U113=""),"",U112+U113)</f>
        <v>2</v>
      </c>
      <c r="W112" s="512"/>
      <c r="X112" s="511" t="str">
        <f>E98</f>
        <v>石井ＦＣ</v>
      </c>
      <c r="Y112" s="509"/>
      <c r="Z112" s="509"/>
      <c r="AA112" s="509"/>
      <c r="AB112" s="509"/>
      <c r="AC112" s="509"/>
      <c r="AD112" s="513"/>
      <c r="AE112" s="435"/>
      <c r="AF112" s="506"/>
      <c r="AG112" s="506"/>
      <c r="AH112" s="507"/>
      <c r="AI112" s="456" t="str">
        <f t="shared" ref="AI112" ca="1" si="4">DBCS(INDIRECT("U12対戦スケジュール!ｃ"&amp;(ROW()/2+21)))</f>
        <v>６／１０／１０／６</v>
      </c>
      <c r="AJ112" s="457"/>
      <c r="AK112" s="457"/>
      <c r="AL112" s="457"/>
      <c r="AM112" s="457"/>
      <c r="AN112" s="457"/>
      <c r="AO112" s="457"/>
      <c r="AP112" s="458"/>
      <c r="AS112" s="431">
        <v>4</v>
      </c>
      <c r="AT112" s="432">
        <v>0.47916666666666669</v>
      </c>
      <c r="AU112" s="504">
        <v>0.4375</v>
      </c>
      <c r="AV112" s="505"/>
      <c r="AW112" s="435"/>
      <c r="AX112" s="506"/>
      <c r="AY112" s="506"/>
      <c r="AZ112" s="507"/>
      <c r="BA112" s="508" t="str">
        <f>BX100</f>
        <v>ＦＣ Ｒｉｓｏ</v>
      </c>
      <c r="BB112" s="509"/>
      <c r="BC112" s="509"/>
      <c r="BD112" s="509"/>
      <c r="BE112" s="509"/>
      <c r="BF112" s="509"/>
      <c r="BG112" s="510"/>
      <c r="BH112" s="511">
        <f>IF(OR(BJ112="",BJ113=""),"",BJ112+BJ113)</f>
        <v>3</v>
      </c>
      <c r="BI112" s="512"/>
      <c r="BJ112" s="55">
        <v>2</v>
      </c>
      <c r="BK112" s="56" t="s">
        <v>111</v>
      </c>
      <c r="BL112" s="55">
        <v>0</v>
      </c>
      <c r="BM112" s="511">
        <f>IF(OR(BL112="",BL113=""),"",BL112+BL113)</f>
        <v>0</v>
      </c>
      <c r="BN112" s="512"/>
      <c r="BO112" s="511" t="str">
        <f>BX98</f>
        <v>ｕｎｉｏｎ ｓｃ</v>
      </c>
      <c r="BP112" s="509"/>
      <c r="BQ112" s="509"/>
      <c r="BR112" s="509"/>
      <c r="BS112" s="509"/>
      <c r="BT112" s="509"/>
      <c r="BU112" s="513"/>
      <c r="BV112" s="435"/>
      <c r="BW112" s="506"/>
      <c r="BX112" s="506"/>
      <c r="BY112" s="507"/>
      <c r="BZ112" s="456" t="str">
        <f t="shared" ref="BZ112" ca="1" si="5">DBCS(INDIRECT("U12対戦スケジュール!e"&amp;(ROW()/2+21)))</f>
        <v>Ａ５／Ａ９／Ａ９／Ａ５</v>
      </c>
      <c r="CA112" s="457"/>
      <c r="CB112" s="457"/>
      <c r="CC112" s="457"/>
      <c r="CD112" s="457"/>
      <c r="CE112" s="457"/>
      <c r="CF112" s="457"/>
      <c r="CG112" s="458"/>
    </row>
    <row r="113" spans="1:86" ht="20.100000000000001" customHeight="1">
      <c r="B113" s="431"/>
      <c r="C113" s="432"/>
      <c r="D113" s="504"/>
      <c r="E113" s="505"/>
      <c r="F113" s="438"/>
      <c r="G113" s="506"/>
      <c r="H113" s="506"/>
      <c r="I113" s="507"/>
      <c r="J113" s="442"/>
      <c r="K113" s="442"/>
      <c r="L113" s="442"/>
      <c r="M113" s="442"/>
      <c r="N113" s="442"/>
      <c r="O113" s="442"/>
      <c r="P113" s="443"/>
      <c r="Q113" s="446"/>
      <c r="R113" s="447"/>
      <c r="S113" s="53">
        <v>0</v>
      </c>
      <c r="T113" s="54" t="s">
        <v>111</v>
      </c>
      <c r="U113" s="53">
        <v>2</v>
      </c>
      <c r="V113" s="446"/>
      <c r="W113" s="447"/>
      <c r="X113" s="449"/>
      <c r="Y113" s="442"/>
      <c r="Z113" s="442"/>
      <c r="AA113" s="442"/>
      <c r="AB113" s="442"/>
      <c r="AC113" s="442"/>
      <c r="AD113" s="450"/>
      <c r="AE113" s="438"/>
      <c r="AF113" s="506"/>
      <c r="AG113" s="506"/>
      <c r="AH113" s="507"/>
      <c r="AI113" s="514"/>
      <c r="AJ113" s="457"/>
      <c r="AK113" s="457"/>
      <c r="AL113" s="457"/>
      <c r="AM113" s="457"/>
      <c r="AN113" s="457"/>
      <c r="AO113" s="457"/>
      <c r="AP113" s="458"/>
      <c r="AS113" s="431"/>
      <c r="AT113" s="432"/>
      <c r="AU113" s="504"/>
      <c r="AV113" s="505"/>
      <c r="AW113" s="438"/>
      <c r="AX113" s="506"/>
      <c r="AY113" s="506"/>
      <c r="AZ113" s="507"/>
      <c r="BA113" s="442"/>
      <c r="BB113" s="442"/>
      <c r="BC113" s="442"/>
      <c r="BD113" s="442"/>
      <c r="BE113" s="442"/>
      <c r="BF113" s="442"/>
      <c r="BG113" s="443"/>
      <c r="BH113" s="446"/>
      <c r="BI113" s="447"/>
      <c r="BJ113" s="53">
        <v>1</v>
      </c>
      <c r="BK113" s="54" t="s">
        <v>111</v>
      </c>
      <c r="BL113" s="53">
        <v>0</v>
      </c>
      <c r="BM113" s="446"/>
      <c r="BN113" s="447"/>
      <c r="BO113" s="449"/>
      <c r="BP113" s="442"/>
      <c r="BQ113" s="442"/>
      <c r="BR113" s="442"/>
      <c r="BS113" s="442"/>
      <c r="BT113" s="442"/>
      <c r="BU113" s="450"/>
      <c r="BV113" s="438"/>
      <c r="BW113" s="506"/>
      <c r="BX113" s="506"/>
      <c r="BY113" s="507"/>
      <c r="BZ113" s="514"/>
      <c r="CA113" s="457"/>
      <c r="CB113" s="457"/>
      <c r="CC113" s="457"/>
      <c r="CD113" s="457"/>
      <c r="CE113" s="457"/>
      <c r="CF113" s="457"/>
      <c r="CG113" s="458"/>
    </row>
    <row r="114" spans="1:86" ht="20.100000000000001" customHeight="1">
      <c r="B114" s="484">
        <v>5</v>
      </c>
      <c r="C114" s="485">
        <v>0.51388888888888895</v>
      </c>
      <c r="D114" s="486"/>
      <c r="E114" s="487"/>
      <c r="F114" s="488"/>
      <c r="G114" s="489"/>
      <c r="H114" s="489"/>
      <c r="I114" s="490"/>
      <c r="J114" s="492" t="str">
        <f>S100</f>
        <v>シャルムグランツＳＣ</v>
      </c>
      <c r="K114" s="493"/>
      <c r="L114" s="493"/>
      <c r="M114" s="493"/>
      <c r="N114" s="493"/>
      <c r="O114" s="493"/>
      <c r="P114" s="494"/>
      <c r="Q114" s="497" t="str">
        <f>IF(OR(S114="",S115=""),"",S114+S115)</f>
        <v/>
      </c>
      <c r="R114" s="498"/>
      <c r="S114" s="232"/>
      <c r="T114" s="233" t="s">
        <v>481</v>
      </c>
      <c r="U114" s="232"/>
      <c r="V114" s="497" t="str">
        <f>IF(OR(U114="",U115=""),"",U114+U115)</f>
        <v/>
      </c>
      <c r="W114" s="498"/>
      <c r="X114" s="497" t="str">
        <f>E99</f>
        <v>細谷ＳＣ</v>
      </c>
      <c r="Y114" s="493"/>
      <c r="Z114" s="493"/>
      <c r="AA114" s="493"/>
      <c r="AB114" s="493"/>
      <c r="AC114" s="493"/>
      <c r="AD114" s="501"/>
      <c r="AE114" s="488"/>
      <c r="AF114" s="489"/>
      <c r="AG114" s="489"/>
      <c r="AH114" s="490"/>
      <c r="AI114" s="515" t="str">
        <f t="shared" ref="AI114" ca="1" si="6">DBCS(INDIRECT("U12対戦スケジュール!ｃ"&amp;(ROW()/2+21)))</f>
        <v>１０／４／４／１０</v>
      </c>
      <c r="AJ114" s="516"/>
      <c r="AK114" s="516"/>
      <c r="AL114" s="516"/>
      <c r="AM114" s="516"/>
      <c r="AN114" s="516"/>
      <c r="AO114" s="516"/>
      <c r="AP114" s="517"/>
      <c r="AS114" s="431">
        <v>5</v>
      </c>
      <c r="AT114" s="432">
        <v>0.51388888888888895</v>
      </c>
      <c r="AU114" s="504"/>
      <c r="AV114" s="505"/>
      <c r="AW114" s="435"/>
      <c r="AX114" s="506"/>
      <c r="AY114" s="506"/>
      <c r="AZ114" s="507"/>
      <c r="BA114" s="508" t="str">
        <f>BJ101</f>
        <v>カテット白沢ＳＳ</v>
      </c>
      <c r="BB114" s="509"/>
      <c r="BC114" s="509"/>
      <c r="BD114" s="509"/>
      <c r="BE114" s="509"/>
      <c r="BF114" s="509"/>
      <c r="BG114" s="510"/>
      <c r="BH114" s="511">
        <f>IF(OR(BJ114="",BJ115=""),"",BJ114+BJ115)</f>
        <v>7</v>
      </c>
      <c r="BI114" s="512"/>
      <c r="BJ114" s="55">
        <v>3</v>
      </c>
      <c r="BK114" s="56" t="s">
        <v>111</v>
      </c>
      <c r="BL114" s="55">
        <v>0</v>
      </c>
      <c r="BM114" s="511">
        <f>IF(OR(BL114="",BL115=""),"",BL114+BL115)</f>
        <v>1</v>
      </c>
      <c r="BN114" s="512"/>
      <c r="BO114" s="511" t="str">
        <f>AV100</f>
        <v>ＦＣみらい Ｖ</v>
      </c>
      <c r="BP114" s="509"/>
      <c r="BQ114" s="509"/>
      <c r="BR114" s="509"/>
      <c r="BS114" s="509"/>
      <c r="BT114" s="509"/>
      <c r="BU114" s="513"/>
      <c r="BV114" s="435"/>
      <c r="BW114" s="506"/>
      <c r="BX114" s="506"/>
      <c r="BY114" s="507"/>
      <c r="BZ114" s="461" t="str">
        <f t="shared" ref="BZ114" ca="1" si="7">DBCS(INDIRECT("U12対戦スケジュール!e"&amp;(ROW()/2+21)))</f>
        <v>Ｂ５／Ｂ７／Ｂ７／Ｂ５</v>
      </c>
      <c r="CA114" s="462"/>
      <c r="CB114" s="462"/>
      <c r="CC114" s="462"/>
      <c r="CD114" s="462"/>
      <c r="CE114" s="462"/>
      <c r="CF114" s="462"/>
      <c r="CG114" s="463"/>
    </row>
    <row r="115" spans="1:86" ht="20.100000000000001" customHeight="1">
      <c r="B115" s="484"/>
      <c r="C115" s="485"/>
      <c r="D115" s="486"/>
      <c r="E115" s="487"/>
      <c r="F115" s="491"/>
      <c r="G115" s="489"/>
      <c r="H115" s="489"/>
      <c r="I115" s="490"/>
      <c r="J115" s="495"/>
      <c r="K115" s="495"/>
      <c r="L115" s="495"/>
      <c r="M115" s="495"/>
      <c r="N115" s="495"/>
      <c r="O115" s="495"/>
      <c r="P115" s="496"/>
      <c r="Q115" s="499"/>
      <c r="R115" s="500"/>
      <c r="S115" s="234"/>
      <c r="T115" s="235" t="s">
        <v>481</v>
      </c>
      <c r="U115" s="234"/>
      <c r="V115" s="499"/>
      <c r="W115" s="500"/>
      <c r="X115" s="502"/>
      <c r="Y115" s="495"/>
      <c r="Z115" s="495"/>
      <c r="AA115" s="495"/>
      <c r="AB115" s="495"/>
      <c r="AC115" s="495"/>
      <c r="AD115" s="503"/>
      <c r="AE115" s="491"/>
      <c r="AF115" s="489"/>
      <c r="AG115" s="489"/>
      <c r="AH115" s="490"/>
      <c r="AI115" s="518"/>
      <c r="AJ115" s="519"/>
      <c r="AK115" s="519"/>
      <c r="AL115" s="519"/>
      <c r="AM115" s="519"/>
      <c r="AN115" s="519"/>
      <c r="AO115" s="519"/>
      <c r="AP115" s="520"/>
      <c r="AS115" s="431"/>
      <c r="AT115" s="432"/>
      <c r="AU115" s="504"/>
      <c r="AV115" s="505"/>
      <c r="AW115" s="438"/>
      <c r="AX115" s="506"/>
      <c r="AY115" s="506"/>
      <c r="AZ115" s="507"/>
      <c r="BA115" s="442"/>
      <c r="BB115" s="442"/>
      <c r="BC115" s="442"/>
      <c r="BD115" s="442"/>
      <c r="BE115" s="442"/>
      <c r="BF115" s="442"/>
      <c r="BG115" s="443"/>
      <c r="BH115" s="446"/>
      <c r="BI115" s="447"/>
      <c r="BJ115" s="53">
        <v>4</v>
      </c>
      <c r="BK115" s="54" t="s">
        <v>111</v>
      </c>
      <c r="BL115" s="53">
        <v>1</v>
      </c>
      <c r="BM115" s="446"/>
      <c r="BN115" s="447"/>
      <c r="BO115" s="449"/>
      <c r="BP115" s="442"/>
      <c r="BQ115" s="442"/>
      <c r="BR115" s="442"/>
      <c r="BS115" s="442"/>
      <c r="BT115" s="442"/>
      <c r="BU115" s="450"/>
      <c r="BV115" s="438"/>
      <c r="BW115" s="506"/>
      <c r="BX115" s="506"/>
      <c r="BY115" s="507"/>
      <c r="BZ115" s="459"/>
      <c r="CA115" s="387"/>
      <c r="CB115" s="387"/>
      <c r="CC115" s="387"/>
      <c r="CD115" s="387"/>
      <c r="CE115" s="387"/>
      <c r="CF115" s="387"/>
      <c r="CG115" s="460"/>
    </row>
    <row r="116" spans="1:86" ht="20.100000000000001" customHeight="1">
      <c r="B116" s="431">
        <v>6</v>
      </c>
      <c r="C116" s="432">
        <v>0.54861111111111105</v>
      </c>
      <c r="D116" s="433">
        <v>0.4375</v>
      </c>
      <c r="E116" s="434"/>
      <c r="F116" s="435"/>
      <c r="G116" s="436"/>
      <c r="H116" s="436"/>
      <c r="I116" s="437"/>
      <c r="J116" s="439" t="str">
        <f>S102</f>
        <v>ＦＣアリーバ</v>
      </c>
      <c r="K116" s="440"/>
      <c r="L116" s="440"/>
      <c r="M116" s="440"/>
      <c r="N116" s="440"/>
      <c r="O116" s="440"/>
      <c r="P116" s="441"/>
      <c r="Q116" s="444">
        <f>IF(OR(S116="",S117=""),"",S116+S117)</f>
        <v>8</v>
      </c>
      <c r="R116" s="445"/>
      <c r="S116" s="55">
        <v>2</v>
      </c>
      <c r="T116" s="56" t="s">
        <v>110</v>
      </c>
      <c r="U116" s="55">
        <v>0</v>
      </c>
      <c r="V116" s="444">
        <f>IF(OR(U116="",U117=""),"",U116+U117)</f>
        <v>0</v>
      </c>
      <c r="W116" s="445"/>
      <c r="X116" s="444" t="str">
        <f>E101</f>
        <v>岡西ＦＣ</v>
      </c>
      <c r="Y116" s="440"/>
      <c r="Z116" s="440"/>
      <c r="AA116" s="440"/>
      <c r="AB116" s="440"/>
      <c r="AC116" s="440"/>
      <c r="AD116" s="448"/>
      <c r="AE116" s="435"/>
      <c r="AF116" s="436"/>
      <c r="AG116" s="436"/>
      <c r="AH116" s="437"/>
      <c r="AI116" s="456" t="str">
        <f t="shared" ref="AI116" ca="1" si="8">DBCS(INDIRECT("U12対戦スケジュール!ｃ"&amp;(ROW()/2+21)))</f>
        <v>１／５／５／１</v>
      </c>
      <c r="AJ116" s="457"/>
      <c r="AK116" s="457"/>
      <c r="AL116" s="457"/>
      <c r="AM116" s="457"/>
      <c r="AN116" s="457"/>
      <c r="AO116" s="457"/>
      <c r="AP116" s="458"/>
      <c r="AS116" s="431">
        <v>6</v>
      </c>
      <c r="AT116" s="432">
        <v>0.54861111111111105</v>
      </c>
      <c r="AU116" s="433">
        <v>0.4375</v>
      </c>
      <c r="AV116" s="434"/>
      <c r="AW116" s="435"/>
      <c r="AX116" s="436"/>
      <c r="AY116" s="436"/>
      <c r="AZ116" s="437"/>
      <c r="BA116" s="439" t="str">
        <f>BX99</f>
        <v>昭和・戸祭ＳＣ</v>
      </c>
      <c r="BB116" s="440"/>
      <c r="BC116" s="440"/>
      <c r="BD116" s="440"/>
      <c r="BE116" s="440"/>
      <c r="BF116" s="440"/>
      <c r="BG116" s="441"/>
      <c r="BH116" s="444">
        <f>IF(OR(BJ116="",BJ117=""),"",BJ116+BJ117)</f>
        <v>0</v>
      </c>
      <c r="BI116" s="445"/>
      <c r="BJ116" s="55">
        <v>0</v>
      </c>
      <c r="BK116" s="56" t="s">
        <v>110</v>
      </c>
      <c r="BL116" s="55">
        <v>3</v>
      </c>
      <c r="BM116" s="444">
        <f>IF(OR(BL116="",BL117=""),"",BL116+BL117)</f>
        <v>3</v>
      </c>
      <c r="BN116" s="445"/>
      <c r="BO116" s="444" t="str">
        <f>BX100</f>
        <v>ＦＣ Ｒｉｓｏ</v>
      </c>
      <c r="BP116" s="440"/>
      <c r="BQ116" s="440"/>
      <c r="BR116" s="440"/>
      <c r="BS116" s="440"/>
      <c r="BT116" s="440"/>
      <c r="BU116" s="448"/>
      <c r="BV116" s="435"/>
      <c r="BW116" s="436"/>
      <c r="BX116" s="436"/>
      <c r="BY116" s="437"/>
      <c r="BZ116" s="456" t="str">
        <f t="shared" ref="BZ116" ca="1" si="9">DBCS(INDIRECT("U12対戦スケジュール!e"&amp;(ROW()/2+21)))</f>
        <v>Ａ９／Ａ３／Ａ３／Ａ９</v>
      </c>
      <c r="CA116" s="457"/>
      <c r="CB116" s="457"/>
      <c r="CC116" s="457"/>
      <c r="CD116" s="457"/>
      <c r="CE116" s="457"/>
      <c r="CF116" s="457"/>
      <c r="CG116" s="458"/>
    </row>
    <row r="117" spans="1:86" ht="20.100000000000001" customHeight="1">
      <c r="B117" s="431"/>
      <c r="C117" s="432"/>
      <c r="D117" s="433"/>
      <c r="E117" s="434"/>
      <c r="F117" s="438"/>
      <c r="G117" s="436"/>
      <c r="H117" s="436"/>
      <c r="I117" s="437"/>
      <c r="J117" s="442"/>
      <c r="K117" s="442"/>
      <c r="L117" s="442"/>
      <c r="M117" s="442"/>
      <c r="N117" s="442"/>
      <c r="O117" s="442"/>
      <c r="P117" s="443"/>
      <c r="Q117" s="446"/>
      <c r="R117" s="447"/>
      <c r="S117" s="118">
        <v>6</v>
      </c>
      <c r="T117" s="54" t="s">
        <v>110</v>
      </c>
      <c r="U117" s="118">
        <v>0</v>
      </c>
      <c r="V117" s="446"/>
      <c r="W117" s="447"/>
      <c r="X117" s="449"/>
      <c r="Y117" s="442"/>
      <c r="Z117" s="442"/>
      <c r="AA117" s="442"/>
      <c r="AB117" s="442"/>
      <c r="AC117" s="442"/>
      <c r="AD117" s="450"/>
      <c r="AE117" s="438"/>
      <c r="AF117" s="436"/>
      <c r="AG117" s="436"/>
      <c r="AH117" s="437"/>
      <c r="AI117" s="459"/>
      <c r="AJ117" s="387"/>
      <c r="AK117" s="387"/>
      <c r="AL117" s="387"/>
      <c r="AM117" s="387"/>
      <c r="AN117" s="387"/>
      <c r="AO117" s="387"/>
      <c r="AP117" s="460"/>
      <c r="AS117" s="431"/>
      <c r="AT117" s="432"/>
      <c r="AU117" s="433"/>
      <c r="AV117" s="434"/>
      <c r="AW117" s="438"/>
      <c r="AX117" s="436"/>
      <c r="AY117" s="436"/>
      <c r="AZ117" s="437"/>
      <c r="BA117" s="442"/>
      <c r="BB117" s="442"/>
      <c r="BC117" s="442"/>
      <c r="BD117" s="442"/>
      <c r="BE117" s="442"/>
      <c r="BF117" s="442"/>
      <c r="BG117" s="443"/>
      <c r="BH117" s="446"/>
      <c r="BI117" s="447"/>
      <c r="BJ117" s="118">
        <v>0</v>
      </c>
      <c r="BK117" s="54" t="s">
        <v>110</v>
      </c>
      <c r="BL117" s="118">
        <v>0</v>
      </c>
      <c r="BM117" s="446"/>
      <c r="BN117" s="447"/>
      <c r="BO117" s="449"/>
      <c r="BP117" s="442"/>
      <c r="BQ117" s="442"/>
      <c r="BR117" s="442"/>
      <c r="BS117" s="442"/>
      <c r="BT117" s="442"/>
      <c r="BU117" s="450"/>
      <c r="BV117" s="438"/>
      <c r="BW117" s="436"/>
      <c r="BX117" s="436"/>
      <c r="BY117" s="437"/>
      <c r="BZ117" s="459"/>
      <c r="CA117" s="387"/>
      <c r="CB117" s="387"/>
      <c r="CC117" s="387"/>
      <c r="CD117" s="387"/>
      <c r="CE117" s="387"/>
      <c r="CF117" s="387"/>
      <c r="CG117" s="460"/>
    </row>
    <row r="118" spans="1:86" ht="20.100000000000001" customHeight="1">
      <c r="B118" s="467">
        <v>7</v>
      </c>
      <c r="C118" s="469">
        <v>0.58333333333333337</v>
      </c>
      <c r="D118" s="470">
        <v>0.4375</v>
      </c>
      <c r="E118" s="471"/>
      <c r="F118" s="475"/>
      <c r="G118" s="387"/>
      <c r="H118" s="387"/>
      <c r="I118" s="460"/>
      <c r="J118" s="479" t="str">
        <f>E98</f>
        <v>石井ＦＣ</v>
      </c>
      <c r="K118" s="480"/>
      <c r="L118" s="480"/>
      <c r="M118" s="480"/>
      <c r="N118" s="480"/>
      <c r="O118" s="480"/>
      <c r="P118" s="481"/>
      <c r="Q118" s="527">
        <f>IF(OR(S118="",S119=""),"",S118+S119)</f>
        <v>2</v>
      </c>
      <c r="R118" s="528"/>
      <c r="S118" s="51">
        <v>0</v>
      </c>
      <c r="T118" s="52" t="s">
        <v>110</v>
      </c>
      <c r="U118" s="51">
        <v>0</v>
      </c>
      <c r="V118" s="527">
        <f>IF(OR(U118="",U119=""),"",U118+U119)</f>
        <v>0</v>
      </c>
      <c r="W118" s="528"/>
      <c r="X118" s="527" t="str">
        <f>E102</f>
        <v>ＦＣグランディール宇都宮</v>
      </c>
      <c r="Y118" s="480"/>
      <c r="Z118" s="480"/>
      <c r="AA118" s="480"/>
      <c r="AB118" s="480"/>
      <c r="AC118" s="480"/>
      <c r="AD118" s="551"/>
      <c r="AE118" s="475"/>
      <c r="AF118" s="387"/>
      <c r="AG118" s="387"/>
      <c r="AH118" s="460"/>
      <c r="AI118" s="461" t="str">
        <f t="shared" ref="AI118" ca="1" si="10">DBCS(INDIRECT("U12対戦スケジュール!ｃ"&amp;(ROW()/2+21)))</f>
        <v>１０／２／２／１０</v>
      </c>
      <c r="AJ118" s="462"/>
      <c r="AK118" s="462"/>
      <c r="AL118" s="462"/>
      <c r="AM118" s="462"/>
      <c r="AN118" s="462"/>
      <c r="AO118" s="462"/>
      <c r="AP118" s="463"/>
      <c r="AS118" s="467">
        <v>7</v>
      </c>
      <c r="AT118" s="469">
        <v>0.58333333333333337</v>
      </c>
      <c r="AU118" s="470">
        <v>0.4375</v>
      </c>
      <c r="AV118" s="471"/>
      <c r="AW118" s="475"/>
      <c r="AX118" s="387"/>
      <c r="AY118" s="387"/>
      <c r="AZ118" s="460"/>
      <c r="BA118" s="479"/>
      <c r="BB118" s="480"/>
      <c r="BC118" s="480"/>
      <c r="BD118" s="480"/>
      <c r="BE118" s="480"/>
      <c r="BF118" s="480"/>
      <c r="BG118" s="481"/>
      <c r="BH118" s="527" t="str">
        <f>IF(OR(BJ118="",BJ119=""),"",BJ118+BJ119)</f>
        <v/>
      </c>
      <c r="BI118" s="528"/>
      <c r="BJ118" s="51"/>
      <c r="BK118" s="52" t="s">
        <v>110</v>
      </c>
      <c r="BL118" s="51"/>
      <c r="BM118" s="527" t="str">
        <f>IF(OR(BL118="",BL119=""),"",BL118+BL119)</f>
        <v/>
      </c>
      <c r="BN118" s="528"/>
      <c r="BO118" s="527"/>
      <c r="BP118" s="480"/>
      <c r="BQ118" s="480"/>
      <c r="BR118" s="480"/>
      <c r="BS118" s="480"/>
      <c r="BT118" s="480"/>
      <c r="BU118" s="551"/>
      <c r="BV118" s="475"/>
      <c r="BW118" s="387"/>
      <c r="BX118" s="387"/>
      <c r="BY118" s="460"/>
      <c r="BZ118" s="461"/>
      <c r="CA118" s="462"/>
      <c r="CB118" s="462"/>
      <c r="CC118" s="462"/>
      <c r="CD118" s="462"/>
      <c r="CE118" s="462"/>
      <c r="CF118" s="462"/>
      <c r="CG118" s="463"/>
    </row>
    <row r="119" spans="1:86" ht="20.100000000000001" customHeight="1" thickBot="1">
      <c r="B119" s="468"/>
      <c r="C119" s="472"/>
      <c r="D119" s="473"/>
      <c r="E119" s="474"/>
      <c r="F119" s="476"/>
      <c r="G119" s="477"/>
      <c r="H119" s="477"/>
      <c r="I119" s="478"/>
      <c r="J119" s="482"/>
      <c r="K119" s="482"/>
      <c r="L119" s="482"/>
      <c r="M119" s="482"/>
      <c r="N119" s="482"/>
      <c r="O119" s="482"/>
      <c r="P119" s="483"/>
      <c r="Q119" s="549"/>
      <c r="R119" s="550"/>
      <c r="S119" s="57">
        <v>2</v>
      </c>
      <c r="T119" s="58" t="s">
        <v>110</v>
      </c>
      <c r="U119" s="57">
        <v>0</v>
      </c>
      <c r="V119" s="549"/>
      <c r="W119" s="550"/>
      <c r="X119" s="552"/>
      <c r="Y119" s="482"/>
      <c r="Z119" s="482"/>
      <c r="AA119" s="482"/>
      <c r="AB119" s="482"/>
      <c r="AC119" s="482"/>
      <c r="AD119" s="553"/>
      <c r="AE119" s="476"/>
      <c r="AF119" s="477"/>
      <c r="AG119" s="477"/>
      <c r="AH119" s="478"/>
      <c r="AI119" s="464"/>
      <c r="AJ119" s="465"/>
      <c r="AK119" s="465"/>
      <c r="AL119" s="465"/>
      <c r="AM119" s="465"/>
      <c r="AN119" s="465"/>
      <c r="AO119" s="465"/>
      <c r="AP119" s="466"/>
      <c r="AS119" s="468"/>
      <c r="AT119" s="472"/>
      <c r="AU119" s="473"/>
      <c r="AV119" s="474"/>
      <c r="AW119" s="476"/>
      <c r="AX119" s="477"/>
      <c r="AY119" s="477"/>
      <c r="AZ119" s="478"/>
      <c r="BA119" s="482"/>
      <c r="BB119" s="482"/>
      <c r="BC119" s="482"/>
      <c r="BD119" s="482"/>
      <c r="BE119" s="482"/>
      <c r="BF119" s="482"/>
      <c r="BG119" s="483"/>
      <c r="BH119" s="549"/>
      <c r="BI119" s="550"/>
      <c r="BJ119" s="57"/>
      <c r="BK119" s="58" t="s">
        <v>110</v>
      </c>
      <c r="BL119" s="57"/>
      <c r="BM119" s="549"/>
      <c r="BN119" s="550"/>
      <c r="BO119" s="552"/>
      <c r="BP119" s="482"/>
      <c r="BQ119" s="482"/>
      <c r="BR119" s="482"/>
      <c r="BS119" s="482"/>
      <c r="BT119" s="482"/>
      <c r="BU119" s="553"/>
      <c r="BV119" s="476"/>
      <c r="BW119" s="477"/>
      <c r="BX119" s="477"/>
      <c r="BY119" s="478"/>
      <c r="BZ119" s="464"/>
      <c r="CA119" s="465"/>
      <c r="CB119" s="465"/>
      <c r="CC119" s="465"/>
      <c r="CD119" s="465"/>
      <c r="CE119" s="465"/>
      <c r="CF119" s="465"/>
      <c r="CG119" s="466"/>
    </row>
    <row r="120" spans="1:86" s="47" customFormat="1" ht="15.75" customHeight="1" thickBot="1">
      <c r="A120" s="45"/>
      <c r="B120" s="115"/>
      <c r="C120" s="116"/>
      <c r="D120" s="116"/>
      <c r="E120" s="116"/>
      <c r="F120" s="115"/>
      <c r="G120" s="115"/>
      <c r="H120" s="115"/>
      <c r="I120" s="115"/>
      <c r="J120" s="115"/>
      <c r="K120" s="111"/>
      <c r="L120" s="111"/>
      <c r="M120" s="62"/>
      <c r="N120" s="63"/>
      <c r="O120" s="62"/>
      <c r="P120" s="111"/>
      <c r="Q120" s="111"/>
      <c r="R120" s="115"/>
      <c r="S120" s="115"/>
      <c r="T120" s="115"/>
      <c r="U120" s="115"/>
      <c r="V120" s="115"/>
      <c r="W120" s="64"/>
      <c r="X120" s="64"/>
      <c r="Y120" s="64"/>
      <c r="Z120" s="64"/>
      <c r="AA120" s="64"/>
      <c r="AB120" s="64"/>
      <c r="AC120" s="45"/>
      <c r="AR120" s="45"/>
      <c r="AS120" s="115"/>
      <c r="AT120" s="116"/>
      <c r="AU120" s="116"/>
      <c r="AV120" s="116"/>
      <c r="AW120" s="115"/>
      <c r="AX120" s="115"/>
      <c r="AY120" s="115"/>
      <c r="AZ120" s="115"/>
      <c r="BA120" s="115"/>
      <c r="BB120" s="111"/>
      <c r="BC120" s="111"/>
      <c r="BD120" s="62"/>
      <c r="BE120" s="63"/>
      <c r="BF120" s="62"/>
      <c r="BG120" s="111"/>
      <c r="BH120" s="111"/>
      <c r="BI120" s="115"/>
      <c r="BJ120" s="115"/>
      <c r="BK120" s="115"/>
      <c r="BL120" s="115"/>
      <c r="BM120" s="115"/>
      <c r="BN120" s="64"/>
      <c r="BO120" s="64"/>
      <c r="BP120" s="64"/>
      <c r="BQ120" s="64"/>
      <c r="BR120" s="64"/>
      <c r="BS120" s="64"/>
      <c r="BT120" s="45"/>
    </row>
    <row r="121" spans="1:86" ht="20.25" customHeight="1" thickBot="1">
      <c r="D121" s="451" t="s">
        <v>112</v>
      </c>
      <c r="E121" s="452"/>
      <c r="F121" s="452"/>
      <c r="G121" s="452"/>
      <c r="H121" s="452"/>
      <c r="I121" s="452"/>
      <c r="J121" s="452" t="s">
        <v>108</v>
      </c>
      <c r="K121" s="452"/>
      <c r="L121" s="452"/>
      <c r="M121" s="452"/>
      <c r="N121" s="452"/>
      <c r="O121" s="452"/>
      <c r="P121" s="452"/>
      <c r="Q121" s="452"/>
      <c r="R121" s="453" t="s">
        <v>113</v>
      </c>
      <c r="S121" s="453"/>
      <c r="T121" s="453"/>
      <c r="U121" s="453"/>
      <c r="V121" s="453"/>
      <c r="W121" s="453"/>
      <c r="X121" s="453"/>
      <c r="Y121" s="453"/>
      <c r="Z121" s="453"/>
      <c r="AA121" s="454" t="s">
        <v>114</v>
      </c>
      <c r="AB121" s="454"/>
      <c r="AC121" s="454"/>
      <c r="AD121" s="454" t="s">
        <v>115</v>
      </c>
      <c r="AE121" s="454"/>
      <c r="AF121" s="454"/>
      <c r="AG121" s="454"/>
      <c r="AH121" s="454"/>
      <c r="AI121" s="454"/>
      <c r="AJ121" s="454"/>
      <c r="AK121" s="454"/>
      <c r="AL121" s="454"/>
      <c r="AM121" s="455"/>
      <c r="AU121" s="451" t="s">
        <v>112</v>
      </c>
      <c r="AV121" s="452"/>
      <c r="AW121" s="452"/>
      <c r="AX121" s="452"/>
      <c r="AY121" s="452"/>
      <c r="AZ121" s="452"/>
      <c r="BA121" s="452" t="s">
        <v>108</v>
      </c>
      <c r="BB121" s="452"/>
      <c r="BC121" s="452"/>
      <c r="BD121" s="452"/>
      <c r="BE121" s="452"/>
      <c r="BF121" s="452"/>
      <c r="BG121" s="452"/>
      <c r="BH121" s="452"/>
      <c r="BI121" s="453" t="s">
        <v>113</v>
      </c>
      <c r="BJ121" s="453"/>
      <c r="BK121" s="453"/>
      <c r="BL121" s="453"/>
      <c r="BM121" s="453"/>
      <c r="BN121" s="453"/>
      <c r="BO121" s="453"/>
      <c r="BP121" s="453"/>
      <c r="BQ121" s="453"/>
      <c r="BR121" s="454" t="s">
        <v>114</v>
      </c>
      <c r="BS121" s="454"/>
      <c r="BT121" s="454"/>
      <c r="BU121" s="454" t="s">
        <v>115</v>
      </c>
      <c r="BV121" s="454"/>
      <c r="BW121" s="454"/>
      <c r="BX121" s="454"/>
      <c r="BY121" s="454"/>
      <c r="BZ121" s="454"/>
      <c r="CA121" s="454"/>
      <c r="CB121" s="454"/>
      <c r="CC121" s="454"/>
      <c r="CD121" s="455"/>
    </row>
    <row r="122" spans="1:86" ht="30" customHeight="1">
      <c r="D122" s="410" t="s">
        <v>116</v>
      </c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3"/>
      <c r="AB122" s="413"/>
      <c r="AC122" s="413"/>
      <c r="AD122" s="414"/>
      <c r="AE122" s="414"/>
      <c r="AF122" s="414"/>
      <c r="AG122" s="414"/>
      <c r="AH122" s="414"/>
      <c r="AI122" s="414"/>
      <c r="AJ122" s="414"/>
      <c r="AK122" s="414"/>
      <c r="AL122" s="414"/>
      <c r="AM122" s="415"/>
      <c r="AU122" s="410" t="s">
        <v>116</v>
      </c>
      <c r="AV122" s="411"/>
      <c r="AW122" s="411"/>
      <c r="AX122" s="411"/>
      <c r="AY122" s="411"/>
      <c r="AZ122" s="411"/>
      <c r="BA122" s="411"/>
      <c r="BB122" s="411"/>
      <c r="BC122" s="411"/>
      <c r="BD122" s="411"/>
      <c r="BE122" s="411"/>
      <c r="BF122" s="411"/>
      <c r="BG122" s="411"/>
      <c r="BH122" s="411"/>
      <c r="BI122" s="412"/>
      <c r="BJ122" s="412"/>
      <c r="BK122" s="412"/>
      <c r="BL122" s="412"/>
      <c r="BM122" s="412"/>
      <c r="BN122" s="412"/>
      <c r="BO122" s="412"/>
      <c r="BP122" s="412"/>
      <c r="BQ122" s="412"/>
      <c r="BR122" s="413"/>
      <c r="BS122" s="413"/>
      <c r="BT122" s="413"/>
      <c r="BU122" s="416"/>
      <c r="BV122" s="417"/>
      <c r="BW122" s="417"/>
      <c r="BX122" s="417"/>
      <c r="BY122" s="417"/>
      <c r="BZ122" s="417"/>
      <c r="CA122" s="417"/>
      <c r="CB122" s="417"/>
      <c r="CC122" s="417"/>
      <c r="CD122" s="418"/>
    </row>
    <row r="123" spans="1:86" ht="30" customHeight="1">
      <c r="D123" s="419" t="s">
        <v>116</v>
      </c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1"/>
      <c r="S123" s="421"/>
      <c r="T123" s="421"/>
      <c r="U123" s="421"/>
      <c r="V123" s="421"/>
      <c r="W123" s="421"/>
      <c r="X123" s="421"/>
      <c r="Y123" s="421"/>
      <c r="Z123" s="421"/>
      <c r="AA123" s="422"/>
      <c r="AB123" s="422"/>
      <c r="AC123" s="422"/>
      <c r="AD123" s="423"/>
      <c r="AE123" s="423"/>
      <c r="AF123" s="423"/>
      <c r="AG123" s="423"/>
      <c r="AH123" s="423"/>
      <c r="AI123" s="423"/>
      <c r="AJ123" s="423"/>
      <c r="AK123" s="423"/>
      <c r="AL123" s="423"/>
      <c r="AM123" s="424"/>
      <c r="AU123" s="419" t="s">
        <v>116</v>
      </c>
      <c r="AV123" s="420"/>
      <c r="AW123" s="420"/>
      <c r="AX123" s="420"/>
      <c r="AY123" s="420"/>
      <c r="AZ123" s="420"/>
      <c r="BA123" s="420"/>
      <c r="BB123" s="420"/>
      <c r="BC123" s="420"/>
      <c r="BD123" s="420"/>
      <c r="BE123" s="420"/>
      <c r="BF123" s="420"/>
      <c r="BG123" s="420"/>
      <c r="BH123" s="420"/>
      <c r="BI123" s="421"/>
      <c r="BJ123" s="421"/>
      <c r="BK123" s="421"/>
      <c r="BL123" s="421"/>
      <c r="BM123" s="421"/>
      <c r="BN123" s="421"/>
      <c r="BO123" s="421"/>
      <c r="BP123" s="421"/>
      <c r="BQ123" s="421"/>
      <c r="BR123" s="422"/>
      <c r="BS123" s="422"/>
      <c r="BT123" s="422"/>
      <c r="BU123" s="423"/>
      <c r="BV123" s="423"/>
      <c r="BW123" s="423"/>
      <c r="BX123" s="423"/>
      <c r="BY123" s="423"/>
      <c r="BZ123" s="423"/>
      <c r="CA123" s="423"/>
      <c r="CB123" s="423"/>
      <c r="CC123" s="423"/>
      <c r="CD123" s="424"/>
    </row>
    <row r="124" spans="1:86" ht="30" customHeight="1" thickBot="1">
      <c r="D124" s="425" t="s">
        <v>116</v>
      </c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8"/>
      <c r="AB124" s="428"/>
      <c r="AC124" s="428"/>
      <c r="AD124" s="429"/>
      <c r="AE124" s="429"/>
      <c r="AF124" s="429"/>
      <c r="AG124" s="429"/>
      <c r="AH124" s="429"/>
      <c r="AI124" s="429"/>
      <c r="AJ124" s="429"/>
      <c r="AK124" s="429"/>
      <c r="AL124" s="429"/>
      <c r="AM124" s="430"/>
      <c r="AU124" s="425" t="s">
        <v>116</v>
      </c>
      <c r="AV124" s="426"/>
      <c r="AW124" s="426"/>
      <c r="AX124" s="426"/>
      <c r="AY124" s="426"/>
      <c r="AZ124" s="426"/>
      <c r="BA124" s="426"/>
      <c r="BB124" s="426"/>
      <c r="BC124" s="426"/>
      <c r="BD124" s="426"/>
      <c r="BE124" s="426"/>
      <c r="BF124" s="426"/>
      <c r="BG124" s="426"/>
      <c r="BH124" s="426"/>
      <c r="BI124" s="427"/>
      <c r="BJ124" s="427"/>
      <c r="BK124" s="427"/>
      <c r="BL124" s="427"/>
      <c r="BM124" s="427"/>
      <c r="BN124" s="427"/>
      <c r="BO124" s="427"/>
      <c r="BP124" s="427"/>
      <c r="BQ124" s="427"/>
      <c r="BR124" s="428"/>
      <c r="BS124" s="428"/>
      <c r="BT124" s="428"/>
      <c r="BU124" s="429"/>
      <c r="BV124" s="429"/>
      <c r="BW124" s="429"/>
      <c r="BX124" s="429"/>
      <c r="BY124" s="429"/>
      <c r="BZ124" s="429"/>
      <c r="CA124" s="429"/>
      <c r="CB124" s="429"/>
      <c r="CC124" s="429"/>
      <c r="CD124" s="430"/>
    </row>
    <row r="125" spans="1:86" ht="14.25" customHeight="1">
      <c r="A125" s="542" t="s">
        <v>225</v>
      </c>
      <c r="B125" s="542"/>
      <c r="C125" s="542"/>
      <c r="D125" s="542"/>
      <c r="E125" s="542"/>
      <c r="F125" s="542"/>
      <c r="G125" s="542"/>
      <c r="H125" s="542"/>
      <c r="I125" s="542"/>
      <c r="J125" s="542"/>
      <c r="K125" s="542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2"/>
      <c r="AC125" s="542"/>
      <c r="AD125" s="542"/>
      <c r="AE125" s="542"/>
      <c r="AF125" s="542"/>
      <c r="AG125" s="542"/>
      <c r="AH125" s="542"/>
      <c r="AI125" s="542"/>
      <c r="AJ125" s="542"/>
      <c r="AK125" s="542"/>
      <c r="AL125" s="542"/>
      <c r="AM125" s="542"/>
      <c r="AN125" s="542"/>
      <c r="AO125" s="542"/>
      <c r="AP125" s="542"/>
      <c r="AQ125" s="542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BP125" s="149"/>
      <c r="BQ125" s="149"/>
      <c r="BR125" s="149"/>
      <c r="BS125" s="149"/>
      <c r="BT125" s="149"/>
      <c r="BU125" s="149"/>
      <c r="BV125" s="149"/>
      <c r="BW125" s="149"/>
      <c r="BX125" s="149"/>
      <c r="BY125" s="149"/>
      <c r="BZ125" s="149"/>
      <c r="CA125" s="149"/>
      <c r="CB125" s="149"/>
      <c r="CC125" s="149"/>
      <c r="CD125" s="149"/>
      <c r="CE125" s="149"/>
      <c r="CF125" s="149"/>
      <c r="CG125" s="149"/>
      <c r="CH125" s="149"/>
    </row>
    <row r="126" spans="1:86" ht="14.25" customHeight="1">
      <c r="A126" s="542"/>
      <c r="B126" s="542"/>
      <c r="C126" s="542"/>
      <c r="D126" s="542"/>
      <c r="E126" s="542"/>
      <c r="F126" s="542"/>
      <c r="G126" s="542"/>
      <c r="H126" s="542"/>
      <c r="I126" s="542"/>
      <c r="J126" s="542"/>
      <c r="K126" s="542"/>
      <c r="L126" s="542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2"/>
      <c r="X126" s="542"/>
      <c r="Y126" s="542"/>
      <c r="Z126" s="542"/>
      <c r="AA126" s="542"/>
      <c r="AB126" s="542"/>
      <c r="AC126" s="542"/>
      <c r="AD126" s="542"/>
      <c r="AE126" s="542"/>
      <c r="AF126" s="542"/>
      <c r="AG126" s="542"/>
      <c r="AH126" s="542"/>
      <c r="AI126" s="542"/>
      <c r="AJ126" s="542"/>
      <c r="AK126" s="542"/>
      <c r="AL126" s="542"/>
      <c r="AM126" s="542"/>
      <c r="AN126" s="542"/>
      <c r="AO126" s="542"/>
      <c r="AP126" s="542"/>
      <c r="AQ126" s="542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  <c r="BI126" s="149"/>
      <c r="BJ126" s="149"/>
      <c r="BK126" s="149"/>
      <c r="BL126" s="149"/>
      <c r="BM126" s="149"/>
      <c r="BN126" s="149"/>
      <c r="BO126" s="149"/>
      <c r="BP126" s="149"/>
      <c r="BQ126" s="149"/>
      <c r="BR126" s="149"/>
      <c r="BS126" s="149"/>
      <c r="BT126" s="149"/>
      <c r="BU126" s="149"/>
      <c r="BV126" s="149"/>
      <c r="BW126" s="149"/>
      <c r="BX126" s="149"/>
      <c r="BY126" s="149"/>
      <c r="BZ126" s="149"/>
      <c r="CA126" s="149"/>
      <c r="CB126" s="149"/>
      <c r="CC126" s="149"/>
      <c r="CD126" s="149"/>
      <c r="CE126" s="149"/>
      <c r="CF126" s="149"/>
      <c r="CG126" s="149"/>
      <c r="CH126" s="149"/>
    </row>
    <row r="127" spans="1:86" ht="27.75" customHeight="1">
      <c r="C127" s="543" t="s">
        <v>103</v>
      </c>
      <c r="D127" s="543"/>
      <c r="E127" s="543"/>
      <c r="F127" s="543"/>
      <c r="G127" s="544" t="str">
        <f>U12対戦スケジュール!B94</f>
        <v>平出Ａ</v>
      </c>
      <c r="H127" s="569"/>
      <c r="I127" s="569"/>
      <c r="J127" s="569"/>
      <c r="K127" s="569"/>
      <c r="L127" s="569"/>
      <c r="M127" s="569"/>
      <c r="N127" s="569"/>
      <c r="O127" s="569"/>
      <c r="P127" s="543" t="s">
        <v>104</v>
      </c>
      <c r="Q127" s="543"/>
      <c r="R127" s="543"/>
      <c r="S127" s="543"/>
      <c r="T127" s="546" t="s">
        <v>527</v>
      </c>
      <c r="U127" s="557"/>
      <c r="V127" s="557"/>
      <c r="W127" s="557"/>
      <c r="X127" s="557"/>
      <c r="Y127" s="557"/>
      <c r="Z127" s="557"/>
      <c r="AA127" s="557"/>
      <c r="AB127" s="557"/>
      <c r="AC127" s="543" t="s">
        <v>105</v>
      </c>
      <c r="AD127" s="543"/>
      <c r="AE127" s="543"/>
      <c r="AF127" s="543"/>
      <c r="AG127" s="547">
        <v>43360</v>
      </c>
      <c r="AH127" s="547"/>
      <c r="AI127" s="547"/>
      <c r="AJ127" s="547"/>
      <c r="AK127" s="547"/>
      <c r="AL127" s="547"/>
      <c r="AM127" s="547"/>
      <c r="AN127" s="547"/>
      <c r="AO127" s="547"/>
      <c r="AR127" s="113"/>
      <c r="AS127" s="113"/>
      <c r="AT127" s="150"/>
      <c r="AU127" s="150"/>
      <c r="AV127" s="150"/>
      <c r="AW127" s="150"/>
      <c r="AX127" s="151"/>
      <c r="AY127" s="152"/>
      <c r="AZ127" s="152"/>
      <c r="BA127" s="152"/>
      <c r="BB127" s="152"/>
      <c r="BC127" s="152"/>
      <c r="BD127" s="152"/>
      <c r="BE127" s="152"/>
      <c r="BF127" s="152"/>
      <c r="BG127" s="150"/>
      <c r="BH127" s="150"/>
      <c r="BI127" s="150"/>
      <c r="BJ127" s="150"/>
      <c r="BK127" s="153"/>
      <c r="BL127" s="150"/>
      <c r="BM127" s="150"/>
      <c r="BN127" s="150"/>
      <c r="BO127" s="150"/>
      <c r="BP127" s="150"/>
      <c r="BQ127" s="150"/>
      <c r="BR127" s="150"/>
      <c r="BS127" s="150"/>
      <c r="BT127" s="150"/>
      <c r="BU127" s="150"/>
      <c r="BV127" s="150"/>
      <c r="BW127" s="150"/>
      <c r="BX127" s="154"/>
      <c r="BY127" s="154"/>
      <c r="BZ127" s="154"/>
      <c r="CA127" s="154"/>
      <c r="CB127" s="154"/>
      <c r="CC127" s="154"/>
      <c r="CD127" s="154"/>
      <c r="CE127" s="154"/>
      <c r="CF127" s="154"/>
      <c r="CG127" s="113"/>
      <c r="CH127" s="113"/>
    </row>
    <row r="128" spans="1:86" ht="15" customHeight="1"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44"/>
      <c r="X128" s="44"/>
      <c r="Y128" s="44"/>
      <c r="Z128" s="44"/>
      <c r="AA128" s="44"/>
      <c r="AB128" s="44"/>
      <c r="AC128" s="44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44"/>
      <c r="BO128" s="44"/>
      <c r="BP128" s="44"/>
      <c r="BQ128" s="44"/>
      <c r="BR128" s="44"/>
      <c r="BS128" s="44"/>
      <c r="BT128" s="44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</row>
    <row r="129" spans="2:86" ht="18" customHeight="1">
      <c r="C129" s="407">
        <v>1</v>
      </c>
      <c r="D129" s="407"/>
      <c r="E129" s="408" t="str">
        <f>U12組合せ!$D10</f>
        <v>石井ＦＣ</v>
      </c>
      <c r="F129" s="408"/>
      <c r="G129" s="408"/>
      <c r="H129" s="408"/>
      <c r="I129" s="408"/>
      <c r="J129" s="408"/>
      <c r="K129" s="408"/>
      <c r="L129" s="408"/>
      <c r="M129" s="408"/>
      <c r="N129" s="408"/>
      <c r="O129" s="45"/>
      <c r="P129" s="45"/>
      <c r="Q129" s="407">
        <v>6</v>
      </c>
      <c r="R129" s="407"/>
      <c r="S129" s="408" t="str">
        <f>U12組合せ!$D15</f>
        <v>ＦＣグラシアス</v>
      </c>
      <c r="T129" s="408"/>
      <c r="U129" s="408"/>
      <c r="V129" s="408"/>
      <c r="W129" s="408"/>
      <c r="X129" s="408"/>
      <c r="Y129" s="408"/>
      <c r="Z129" s="408"/>
      <c r="AA129" s="408"/>
      <c r="AB129" s="408"/>
      <c r="AC129" s="46"/>
      <c r="AD129" s="47"/>
      <c r="AE129" s="409"/>
      <c r="AF129" s="409"/>
      <c r="AG129" s="408"/>
      <c r="AH129" s="408"/>
      <c r="AI129" s="408"/>
      <c r="AJ129" s="408"/>
      <c r="AK129" s="408"/>
      <c r="AL129" s="408"/>
      <c r="AM129" s="408"/>
      <c r="AN129" s="408"/>
      <c r="AO129" s="408"/>
      <c r="AP129" s="408"/>
      <c r="AR129" s="113"/>
      <c r="AS129" s="113"/>
      <c r="AT129" s="65"/>
      <c r="AU129" s="65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45"/>
      <c r="BG129" s="45"/>
      <c r="BH129" s="65"/>
      <c r="BI129" s="65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46"/>
      <c r="BU129" s="45"/>
      <c r="BV129" s="65"/>
      <c r="BW129" s="65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113"/>
    </row>
    <row r="130" spans="2:86" ht="18" customHeight="1">
      <c r="C130" s="407">
        <v>2</v>
      </c>
      <c r="D130" s="407"/>
      <c r="E130" s="408" t="str">
        <f>U12組合せ!$D11</f>
        <v>細谷ＳＣ</v>
      </c>
      <c r="F130" s="408"/>
      <c r="G130" s="408"/>
      <c r="H130" s="408"/>
      <c r="I130" s="408"/>
      <c r="J130" s="408"/>
      <c r="K130" s="408"/>
      <c r="L130" s="408"/>
      <c r="M130" s="408"/>
      <c r="N130" s="408"/>
      <c r="O130" s="45"/>
      <c r="P130" s="45"/>
      <c r="Q130" s="407">
        <v>7</v>
      </c>
      <c r="R130" s="407"/>
      <c r="S130" s="408" t="str">
        <f>U12組合せ!$D16</f>
        <v>岡本ＦＣ</v>
      </c>
      <c r="T130" s="408"/>
      <c r="U130" s="408"/>
      <c r="V130" s="408"/>
      <c r="W130" s="408"/>
      <c r="X130" s="408"/>
      <c r="Y130" s="408"/>
      <c r="Z130" s="408"/>
      <c r="AA130" s="408"/>
      <c r="AB130" s="408"/>
      <c r="AC130" s="46"/>
      <c r="AD130" s="47"/>
      <c r="AE130" s="409"/>
      <c r="AF130" s="409"/>
      <c r="AG130" s="408"/>
      <c r="AH130" s="408"/>
      <c r="AI130" s="408"/>
      <c r="AJ130" s="408"/>
      <c r="AK130" s="408"/>
      <c r="AL130" s="408"/>
      <c r="AM130" s="408"/>
      <c r="AN130" s="408"/>
      <c r="AO130" s="408"/>
      <c r="AP130" s="408"/>
      <c r="AR130" s="113"/>
      <c r="AS130" s="113"/>
      <c r="AT130" s="65"/>
      <c r="AU130" s="65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45"/>
      <c r="BG130" s="45"/>
      <c r="BH130" s="65"/>
      <c r="BI130" s="65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46"/>
      <c r="BU130" s="45"/>
      <c r="BV130" s="65"/>
      <c r="BW130" s="65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113"/>
    </row>
    <row r="131" spans="2:86" ht="18" customHeight="1">
      <c r="C131" s="407">
        <v>3</v>
      </c>
      <c r="D131" s="407"/>
      <c r="E131" s="408" t="str">
        <f>U12組合せ!$D12</f>
        <v>ＦＣみらい Ｖ</v>
      </c>
      <c r="F131" s="408"/>
      <c r="G131" s="408"/>
      <c r="H131" s="408"/>
      <c r="I131" s="408"/>
      <c r="J131" s="408"/>
      <c r="K131" s="408"/>
      <c r="L131" s="408"/>
      <c r="M131" s="408"/>
      <c r="N131" s="408"/>
      <c r="O131" s="45"/>
      <c r="P131" s="45"/>
      <c r="Q131" s="407">
        <v>8</v>
      </c>
      <c r="R131" s="407"/>
      <c r="S131" s="408" t="str">
        <f>U12組合せ!$D17</f>
        <v>シャルムグランツＳＣ</v>
      </c>
      <c r="T131" s="408"/>
      <c r="U131" s="408"/>
      <c r="V131" s="408"/>
      <c r="W131" s="408"/>
      <c r="X131" s="408"/>
      <c r="Y131" s="408"/>
      <c r="Z131" s="408"/>
      <c r="AA131" s="408"/>
      <c r="AB131" s="408"/>
      <c r="AC131" s="46"/>
      <c r="AD131" s="47"/>
      <c r="AE131" s="409"/>
      <c r="AF131" s="409"/>
      <c r="AG131" s="408"/>
      <c r="AH131" s="408"/>
      <c r="AI131" s="408"/>
      <c r="AJ131" s="408"/>
      <c r="AK131" s="408"/>
      <c r="AL131" s="408"/>
      <c r="AM131" s="408"/>
      <c r="AN131" s="408"/>
      <c r="AO131" s="408"/>
      <c r="AP131" s="408"/>
      <c r="AR131" s="113"/>
      <c r="AS131" s="113"/>
      <c r="AT131" s="65"/>
      <c r="AU131" s="65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45"/>
      <c r="BG131" s="45"/>
      <c r="BH131" s="65"/>
      <c r="BI131" s="65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46"/>
      <c r="BU131" s="45"/>
      <c r="BV131" s="65"/>
      <c r="BW131" s="65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113"/>
    </row>
    <row r="132" spans="2:86" ht="18" customHeight="1">
      <c r="C132" s="407">
        <v>4</v>
      </c>
      <c r="D132" s="407"/>
      <c r="E132" s="408" t="str">
        <f>U12組合せ!$D13</f>
        <v>岡西ＦＣ</v>
      </c>
      <c r="F132" s="408"/>
      <c r="G132" s="408"/>
      <c r="H132" s="408"/>
      <c r="I132" s="408"/>
      <c r="J132" s="408"/>
      <c r="K132" s="408"/>
      <c r="L132" s="408"/>
      <c r="M132" s="408"/>
      <c r="N132" s="408"/>
      <c r="O132" s="45"/>
      <c r="P132" s="45"/>
      <c r="Q132" s="407">
        <v>9</v>
      </c>
      <c r="R132" s="407"/>
      <c r="S132" s="408" t="str">
        <f>U12組合せ!$D18</f>
        <v>カテット白沢ＳＳ</v>
      </c>
      <c r="T132" s="408"/>
      <c r="U132" s="408"/>
      <c r="V132" s="408"/>
      <c r="W132" s="408"/>
      <c r="X132" s="408"/>
      <c r="Y132" s="408"/>
      <c r="Z132" s="408"/>
      <c r="AA132" s="408"/>
      <c r="AB132" s="408"/>
      <c r="AC132" s="46"/>
      <c r="AD132" s="45"/>
      <c r="AE132" s="409"/>
      <c r="AF132" s="409"/>
      <c r="AG132" s="408"/>
      <c r="AH132" s="408"/>
      <c r="AI132" s="408"/>
      <c r="AJ132" s="408"/>
      <c r="AK132" s="408"/>
      <c r="AL132" s="408"/>
      <c r="AM132" s="408"/>
      <c r="AN132" s="408"/>
      <c r="AO132" s="408"/>
      <c r="AP132" s="408"/>
      <c r="AR132" s="113"/>
      <c r="AS132" s="113"/>
      <c r="AT132" s="65"/>
      <c r="AU132" s="65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45"/>
      <c r="BG132" s="45"/>
      <c r="BH132" s="65"/>
      <c r="BI132" s="65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46"/>
      <c r="BU132" s="45"/>
      <c r="BV132" s="65"/>
      <c r="BW132" s="65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113"/>
    </row>
    <row r="133" spans="2:86" ht="18" customHeight="1">
      <c r="C133" s="407">
        <v>5</v>
      </c>
      <c r="D133" s="407"/>
      <c r="E133" s="408" t="str">
        <f>U12組合せ!$D14</f>
        <v>ＦＣグランディール宇都宮</v>
      </c>
      <c r="F133" s="408"/>
      <c r="G133" s="408"/>
      <c r="H133" s="408"/>
      <c r="I133" s="408"/>
      <c r="J133" s="408"/>
      <c r="K133" s="408"/>
      <c r="L133" s="408"/>
      <c r="M133" s="408"/>
      <c r="N133" s="408"/>
      <c r="O133" s="45"/>
      <c r="P133" s="45"/>
      <c r="Q133" s="407">
        <v>10</v>
      </c>
      <c r="R133" s="407"/>
      <c r="S133" s="408" t="str">
        <f>U12組合せ!$D19</f>
        <v>ＦＣアリーバ</v>
      </c>
      <c r="T133" s="408"/>
      <c r="U133" s="408"/>
      <c r="V133" s="408"/>
      <c r="W133" s="408"/>
      <c r="X133" s="408"/>
      <c r="Y133" s="408"/>
      <c r="Z133" s="408"/>
      <c r="AA133" s="408"/>
      <c r="AB133" s="408"/>
      <c r="AC133" s="46"/>
      <c r="AD133" s="47"/>
      <c r="AE133" s="409"/>
      <c r="AF133" s="409"/>
      <c r="AG133" s="404"/>
      <c r="AH133" s="405"/>
      <c r="AI133" s="405"/>
      <c r="AJ133" s="405"/>
      <c r="AK133" s="405"/>
      <c r="AL133" s="405"/>
      <c r="AM133" s="405"/>
      <c r="AN133" s="405"/>
      <c r="AO133" s="405"/>
      <c r="AP133" s="406"/>
      <c r="AR133" s="113"/>
      <c r="AS133" s="113"/>
      <c r="AT133" s="65"/>
      <c r="AU133" s="65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45"/>
      <c r="BG133" s="45"/>
      <c r="BH133" s="65"/>
      <c r="BI133" s="65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46"/>
      <c r="BU133" s="45"/>
      <c r="BV133" s="65"/>
      <c r="BW133" s="65"/>
      <c r="BX133" s="66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13"/>
    </row>
    <row r="134" spans="2:86" ht="15" customHeight="1">
      <c r="C134" s="48"/>
      <c r="D134" s="49"/>
      <c r="E134" s="49"/>
      <c r="F134" s="49"/>
      <c r="G134" s="49"/>
      <c r="H134" s="49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49"/>
      <c r="U134" s="113"/>
      <c r="V134" s="49"/>
      <c r="W134" s="113"/>
      <c r="X134" s="49"/>
      <c r="Y134" s="113"/>
      <c r="Z134" s="49"/>
      <c r="AA134" s="113"/>
      <c r="AB134" s="49"/>
      <c r="AC134" s="49"/>
      <c r="AR134" s="113"/>
      <c r="AS134" s="113"/>
      <c r="AT134" s="48"/>
      <c r="AU134" s="49"/>
      <c r="AV134" s="49"/>
      <c r="AW134" s="49"/>
      <c r="AX134" s="49"/>
      <c r="AY134" s="49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49"/>
      <c r="BL134" s="113"/>
      <c r="BM134" s="49"/>
      <c r="BN134" s="113"/>
      <c r="BO134" s="49"/>
      <c r="BP134" s="113"/>
      <c r="BQ134" s="49"/>
      <c r="BR134" s="113"/>
      <c r="BS134" s="49"/>
      <c r="BT134" s="49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</row>
    <row r="135" spans="2:86" ht="21" customHeight="1" thickBot="1">
      <c r="B135" s="42" t="s">
        <v>106</v>
      </c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</row>
    <row r="136" spans="2:86" ht="20.25" customHeight="1" thickBot="1">
      <c r="B136" s="50"/>
      <c r="C136" s="531" t="s">
        <v>107</v>
      </c>
      <c r="D136" s="532"/>
      <c r="E136" s="533"/>
      <c r="F136" s="534" t="s">
        <v>226</v>
      </c>
      <c r="G136" s="535"/>
      <c r="H136" s="535"/>
      <c r="I136" s="536"/>
      <c r="J136" s="532" t="s">
        <v>108</v>
      </c>
      <c r="K136" s="537"/>
      <c r="L136" s="537"/>
      <c r="M136" s="537"/>
      <c r="N136" s="537"/>
      <c r="O136" s="537"/>
      <c r="P136" s="538"/>
      <c r="Q136" s="539" t="s">
        <v>109</v>
      </c>
      <c r="R136" s="539"/>
      <c r="S136" s="539"/>
      <c r="T136" s="539"/>
      <c r="U136" s="539"/>
      <c r="V136" s="539"/>
      <c r="W136" s="539"/>
      <c r="X136" s="540" t="s">
        <v>108</v>
      </c>
      <c r="Y136" s="537"/>
      <c r="Z136" s="537"/>
      <c r="AA136" s="537"/>
      <c r="AB136" s="537"/>
      <c r="AC136" s="537"/>
      <c r="AD136" s="541"/>
      <c r="AE136" s="534" t="s">
        <v>226</v>
      </c>
      <c r="AF136" s="535"/>
      <c r="AG136" s="535"/>
      <c r="AH136" s="536"/>
      <c r="AI136" s="531" t="s">
        <v>409</v>
      </c>
      <c r="AJ136" s="532"/>
      <c r="AK136" s="537"/>
      <c r="AL136" s="537"/>
      <c r="AM136" s="537"/>
      <c r="AN136" s="537"/>
      <c r="AO136" s="537"/>
      <c r="AP136" s="541"/>
      <c r="AR136" s="113"/>
      <c r="AS136" s="156"/>
      <c r="AT136" s="157"/>
      <c r="AU136" s="157"/>
      <c r="AV136" s="157"/>
      <c r="AW136" s="158"/>
      <c r="AX136" s="159"/>
      <c r="AY136" s="159"/>
      <c r="AZ136" s="159"/>
      <c r="BA136" s="157"/>
      <c r="BB136" s="112"/>
      <c r="BC136" s="112"/>
      <c r="BD136" s="112"/>
      <c r="BE136" s="112"/>
      <c r="BF136" s="112"/>
      <c r="BG136" s="112"/>
      <c r="BH136" s="157"/>
      <c r="BI136" s="157"/>
      <c r="BJ136" s="157"/>
      <c r="BK136" s="157"/>
      <c r="BL136" s="157"/>
      <c r="BM136" s="157"/>
      <c r="BN136" s="157"/>
      <c r="BO136" s="157"/>
      <c r="BP136" s="112"/>
      <c r="BQ136" s="112"/>
      <c r="BR136" s="112"/>
      <c r="BS136" s="112"/>
      <c r="BT136" s="112"/>
      <c r="BU136" s="112"/>
      <c r="BV136" s="158"/>
      <c r="BW136" s="159"/>
      <c r="BX136" s="159"/>
      <c r="BY136" s="159"/>
      <c r="BZ136" s="157"/>
      <c r="CA136" s="157"/>
      <c r="CB136" s="112"/>
      <c r="CC136" s="112"/>
      <c r="CD136" s="112"/>
      <c r="CE136" s="112"/>
      <c r="CF136" s="112"/>
      <c r="CG136" s="112"/>
      <c r="CH136" s="113"/>
    </row>
    <row r="137" spans="2:86" ht="20.100000000000001" customHeight="1">
      <c r="B137" s="467">
        <v>1</v>
      </c>
      <c r="C137" s="469">
        <v>0.375</v>
      </c>
      <c r="D137" s="470"/>
      <c r="E137" s="471"/>
      <c r="F137" s="521"/>
      <c r="G137" s="522"/>
      <c r="H137" s="522"/>
      <c r="I137" s="523"/>
      <c r="J137" s="524" t="str">
        <f>E130</f>
        <v>細谷ＳＣ</v>
      </c>
      <c r="K137" s="525"/>
      <c r="L137" s="525"/>
      <c r="M137" s="525"/>
      <c r="N137" s="525"/>
      <c r="O137" s="525"/>
      <c r="P137" s="526"/>
      <c r="Q137" s="527">
        <f>IF(OR(S137="",S138=""),"",S137+S138)</f>
        <v>8</v>
      </c>
      <c r="R137" s="528"/>
      <c r="S137" s="51">
        <v>2</v>
      </c>
      <c r="T137" s="52" t="s">
        <v>110</v>
      </c>
      <c r="U137" s="51">
        <v>0</v>
      </c>
      <c r="V137" s="527">
        <f>IF(OR(U137="",U138=""),"",U137+U138)</f>
        <v>0</v>
      </c>
      <c r="W137" s="528"/>
      <c r="X137" s="529" t="str">
        <f>S130</f>
        <v>岡本ＦＣ</v>
      </c>
      <c r="Y137" s="525"/>
      <c r="Z137" s="525"/>
      <c r="AA137" s="525"/>
      <c r="AB137" s="525"/>
      <c r="AC137" s="525"/>
      <c r="AD137" s="530"/>
      <c r="AE137" s="521"/>
      <c r="AF137" s="522"/>
      <c r="AG137" s="522"/>
      <c r="AH137" s="523"/>
      <c r="AI137" s="554" t="str">
        <f ca="1">DBCS(INDIRECT("U12対戦スケジュール!C"&amp;(ROW()-1)/2+28))</f>
        <v>３／８／８／３</v>
      </c>
      <c r="AJ137" s="555"/>
      <c r="AK137" s="555"/>
      <c r="AL137" s="555"/>
      <c r="AM137" s="555"/>
      <c r="AN137" s="555"/>
      <c r="AO137" s="555"/>
      <c r="AP137" s="556"/>
      <c r="AR137" s="113"/>
      <c r="AS137" s="115"/>
      <c r="AT137" s="116"/>
      <c r="AU137" s="116"/>
      <c r="AV137" s="116"/>
      <c r="AW137" s="113"/>
      <c r="AX137" s="114"/>
      <c r="AY137" s="114"/>
      <c r="AZ137" s="114"/>
      <c r="BA137" s="111"/>
      <c r="BB137" s="112"/>
      <c r="BC137" s="112"/>
      <c r="BD137" s="112"/>
      <c r="BE137" s="112"/>
      <c r="BF137" s="112"/>
      <c r="BG137" s="112"/>
      <c r="BH137" s="111"/>
      <c r="BI137" s="111"/>
      <c r="BJ137" s="111"/>
      <c r="BK137" s="68"/>
      <c r="BL137" s="111"/>
      <c r="BM137" s="111"/>
      <c r="BN137" s="111"/>
      <c r="BO137" s="111"/>
      <c r="BP137" s="112"/>
      <c r="BQ137" s="112"/>
      <c r="BR137" s="112"/>
      <c r="BS137" s="112"/>
      <c r="BT137" s="112"/>
      <c r="BU137" s="112"/>
      <c r="BV137" s="113"/>
      <c r="BW137" s="114"/>
      <c r="BX137" s="114"/>
      <c r="BY137" s="114"/>
      <c r="BZ137" s="111"/>
      <c r="CA137" s="114"/>
      <c r="CB137" s="114"/>
      <c r="CC137" s="114"/>
      <c r="CD137" s="114"/>
      <c r="CE137" s="114"/>
      <c r="CF137" s="114"/>
      <c r="CG137" s="114"/>
      <c r="CH137" s="113"/>
    </row>
    <row r="138" spans="2:86" ht="20.100000000000001" customHeight="1">
      <c r="B138" s="431"/>
      <c r="C138" s="432"/>
      <c r="D138" s="504"/>
      <c r="E138" s="505"/>
      <c r="F138" s="438"/>
      <c r="G138" s="506"/>
      <c r="H138" s="506"/>
      <c r="I138" s="507"/>
      <c r="J138" s="442"/>
      <c r="K138" s="442"/>
      <c r="L138" s="442"/>
      <c r="M138" s="442"/>
      <c r="N138" s="442"/>
      <c r="O138" s="442"/>
      <c r="P138" s="443"/>
      <c r="Q138" s="446"/>
      <c r="R138" s="447"/>
      <c r="S138" s="118">
        <v>6</v>
      </c>
      <c r="T138" s="54" t="s">
        <v>110</v>
      </c>
      <c r="U138" s="118">
        <v>0</v>
      </c>
      <c r="V138" s="446"/>
      <c r="W138" s="447"/>
      <c r="X138" s="449"/>
      <c r="Y138" s="442"/>
      <c r="Z138" s="442"/>
      <c r="AA138" s="442"/>
      <c r="AB138" s="442"/>
      <c r="AC138" s="442"/>
      <c r="AD138" s="450"/>
      <c r="AE138" s="438"/>
      <c r="AF138" s="506"/>
      <c r="AG138" s="506"/>
      <c r="AH138" s="507"/>
      <c r="AI138" s="514"/>
      <c r="AJ138" s="457"/>
      <c r="AK138" s="457"/>
      <c r="AL138" s="457"/>
      <c r="AM138" s="457"/>
      <c r="AN138" s="457"/>
      <c r="AO138" s="457"/>
      <c r="AP138" s="458"/>
      <c r="AR138" s="113"/>
      <c r="AS138" s="115"/>
      <c r="AT138" s="116"/>
      <c r="AU138" s="116"/>
      <c r="AV138" s="116"/>
      <c r="AW138" s="114"/>
      <c r="AX138" s="114"/>
      <c r="AY138" s="114"/>
      <c r="AZ138" s="114"/>
      <c r="BA138" s="112"/>
      <c r="BB138" s="112"/>
      <c r="BC138" s="112"/>
      <c r="BD138" s="112"/>
      <c r="BE138" s="112"/>
      <c r="BF138" s="112"/>
      <c r="BG138" s="112"/>
      <c r="BH138" s="111"/>
      <c r="BI138" s="111"/>
      <c r="BJ138" s="111"/>
      <c r="BK138" s="68"/>
      <c r="BL138" s="111"/>
      <c r="BM138" s="111"/>
      <c r="BN138" s="111"/>
      <c r="BO138" s="112"/>
      <c r="BP138" s="112"/>
      <c r="BQ138" s="112"/>
      <c r="BR138" s="112"/>
      <c r="BS138" s="112"/>
      <c r="BT138" s="112"/>
      <c r="BU138" s="112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3"/>
    </row>
    <row r="139" spans="2:86" ht="20.100000000000001" customHeight="1">
      <c r="B139" s="431">
        <v>2</v>
      </c>
      <c r="C139" s="432">
        <v>0.40972222222222227</v>
      </c>
      <c r="D139" s="504">
        <v>0.4375</v>
      </c>
      <c r="E139" s="505"/>
      <c r="F139" s="435"/>
      <c r="G139" s="506"/>
      <c r="H139" s="506"/>
      <c r="I139" s="507"/>
      <c r="J139" s="508" t="str">
        <f>E131</f>
        <v>ＦＣみらい Ｖ</v>
      </c>
      <c r="K139" s="509"/>
      <c r="L139" s="509"/>
      <c r="M139" s="509"/>
      <c r="N139" s="509"/>
      <c r="O139" s="509"/>
      <c r="P139" s="510"/>
      <c r="Q139" s="511">
        <f>IF(OR(S139="",S140=""),"",S139+S140)</f>
        <v>0</v>
      </c>
      <c r="R139" s="512"/>
      <c r="S139" s="55">
        <v>0</v>
      </c>
      <c r="T139" s="56" t="s">
        <v>110</v>
      </c>
      <c r="U139" s="55">
        <v>1</v>
      </c>
      <c r="V139" s="511">
        <f>IF(OR(U139="",U140=""),"",U139+U140)</f>
        <v>3</v>
      </c>
      <c r="W139" s="512"/>
      <c r="X139" s="511" t="str">
        <f>S131</f>
        <v>シャルムグランツＳＣ</v>
      </c>
      <c r="Y139" s="509"/>
      <c r="Z139" s="509"/>
      <c r="AA139" s="509"/>
      <c r="AB139" s="509"/>
      <c r="AC139" s="509"/>
      <c r="AD139" s="513"/>
      <c r="AE139" s="435"/>
      <c r="AF139" s="506"/>
      <c r="AG139" s="506"/>
      <c r="AH139" s="507"/>
      <c r="AI139" s="461" t="str">
        <f t="shared" ref="AI139" ca="1" si="11">DBCS(INDIRECT("U12対戦スケジュール!C"&amp;(ROW()-1)/2+28))</f>
        <v>２／７／７／２</v>
      </c>
      <c r="AJ139" s="462"/>
      <c r="AK139" s="462"/>
      <c r="AL139" s="462"/>
      <c r="AM139" s="462"/>
      <c r="AN139" s="462"/>
      <c r="AO139" s="462"/>
      <c r="AP139" s="463"/>
      <c r="AR139" s="113"/>
      <c r="AS139" s="115"/>
      <c r="AT139" s="116"/>
      <c r="AU139" s="116"/>
      <c r="AV139" s="116"/>
      <c r="AW139" s="113"/>
      <c r="AX139" s="114"/>
      <c r="AY139" s="114"/>
      <c r="AZ139" s="114"/>
      <c r="BA139" s="111"/>
      <c r="BB139" s="112"/>
      <c r="BC139" s="112"/>
      <c r="BD139" s="112"/>
      <c r="BE139" s="112"/>
      <c r="BF139" s="112"/>
      <c r="BG139" s="112"/>
      <c r="BH139" s="111"/>
      <c r="BI139" s="111"/>
      <c r="BJ139" s="111"/>
      <c r="BK139" s="68"/>
      <c r="BL139" s="111"/>
      <c r="BM139" s="111"/>
      <c r="BN139" s="111"/>
      <c r="BO139" s="111"/>
      <c r="BP139" s="112"/>
      <c r="BQ139" s="112"/>
      <c r="BR139" s="112"/>
      <c r="BS139" s="112"/>
      <c r="BT139" s="112"/>
      <c r="BU139" s="112"/>
      <c r="BV139" s="113"/>
      <c r="BW139" s="114"/>
      <c r="BX139" s="114"/>
      <c r="BY139" s="114"/>
      <c r="BZ139" s="111"/>
      <c r="CA139" s="114"/>
      <c r="CB139" s="114"/>
      <c r="CC139" s="114"/>
      <c r="CD139" s="114"/>
      <c r="CE139" s="114"/>
      <c r="CF139" s="114"/>
      <c r="CG139" s="114"/>
      <c r="CH139" s="113"/>
    </row>
    <row r="140" spans="2:86" ht="20.100000000000001" customHeight="1">
      <c r="B140" s="431"/>
      <c r="C140" s="432"/>
      <c r="D140" s="504"/>
      <c r="E140" s="505"/>
      <c r="F140" s="438"/>
      <c r="G140" s="506"/>
      <c r="H140" s="506"/>
      <c r="I140" s="507"/>
      <c r="J140" s="442"/>
      <c r="K140" s="442"/>
      <c r="L140" s="442"/>
      <c r="M140" s="442"/>
      <c r="N140" s="442"/>
      <c r="O140" s="442"/>
      <c r="P140" s="443"/>
      <c r="Q140" s="446"/>
      <c r="R140" s="447"/>
      <c r="S140" s="118">
        <v>0</v>
      </c>
      <c r="T140" s="54" t="s">
        <v>110</v>
      </c>
      <c r="U140" s="118">
        <v>2</v>
      </c>
      <c r="V140" s="446"/>
      <c r="W140" s="447"/>
      <c r="X140" s="449"/>
      <c r="Y140" s="442"/>
      <c r="Z140" s="442"/>
      <c r="AA140" s="442"/>
      <c r="AB140" s="442"/>
      <c r="AC140" s="442"/>
      <c r="AD140" s="450"/>
      <c r="AE140" s="438"/>
      <c r="AF140" s="506"/>
      <c r="AG140" s="506"/>
      <c r="AH140" s="507"/>
      <c r="AI140" s="514"/>
      <c r="AJ140" s="457"/>
      <c r="AK140" s="457"/>
      <c r="AL140" s="457"/>
      <c r="AM140" s="457"/>
      <c r="AN140" s="457"/>
      <c r="AO140" s="457"/>
      <c r="AP140" s="458"/>
      <c r="AR140" s="113"/>
      <c r="AS140" s="115"/>
      <c r="AT140" s="116"/>
      <c r="AU140" s="116"/>
      <c r="AV140" s="116"/>
      <c r="AW140" s="114"/>
      <c r="AX140" s="114"/>
      <c r="AY140" s="114"/>
      <c r="AZ140" s="114"/>
      <c r="BA140" s="112"/>
      <c r="BB140" s="112"/>
      <c r="BC140" s="112"/>
      <c r="BD140" s="112"/>
      <c r="BE140" s="112"/>
      <c r="BF140" s="112"/>
      <c r="BG140" s="112"/>
      <c r="BH140" s="111"/>
      <c r="BI140" s="111"/>
      <c r="BJ140" s="111"/>
      <c r="BK140" s="68"/>
      <c r="BL140" s="111"/>
      <c r="BM140" s="111"/>
      <c r="BN140" s="111"/>
      <c r="BO140" s="112"/>
      <c r="BP140" s="112"/>
      <c r="BQ140" s="112"/>
      <c r="BR140" s="112"/>
      <c r="BS140" s="112"/>
      <c r="BT140" s="112"/>
      <c r="BU140" s="112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3"/>
    </row>
    <row r="141" spans="2:86" ht="20.100000000000001" customHeight="1">
      <c r="B141" s="431">
        <v>3</v>
      </c>
      <c r="C141" s="432">
        <v>0.44444444444444442</v>
      </c>
      <c r="D141" s="504"/>
      <c r="E141" s="505"/>
      <c r="F141" s="435"/>
      <c r="G141" s="506"/>
      <c r="H141" s="506"/>
      <c r="I141" s="507"/>
      <c r="J141" s="508" t="str">
        <f>E132</f>
        <v>岡西ＦＣ</v>
      </c>
      <c r="K141" s="509"/>
      <c r="L141" s="509"/>
      <c r="M141" s="509"/>
      <c r="N141" s="509"/>
      <c r="O141" s="509"/>
      <c r="P141" s="510"/>
      <c r="Q141" s="511">
        <f>IF(OR(S141="",S142=""),"",S141+S142)</f>
        <v>0</v>
      </c>
      <c r="R141" s="512"/>
      <c r="S141" s="55">
        <v>0</v>
      </c>
      <c r="T141" s="56" t="s">
        <v>110</v>
      </c>
      <c r="U141" s="55">
        <v>5</v>
      </c>
      <c r="V141" s="511">
        <f>IF(OR(U141="",U142=""),"",U141+U142)</f>
        <v>9</v>
      </c>
      <c r="W141" s="512"/>
      <c r="X141" s="511" t="str">
        <f>S132</f>
        <v>カテット白沢ＳＳ</v>
      </c>
      <c r="Y141" s="509"/>
      <c r="Z141" s="509"/>
      <c r="AA141" s="509"/>
      <c r="AB141" s="509"/>
      <c r="AC141" s="509"/>
      <c r="AD141" s="513"/>
      <c r="AE141" s="435"/>
      <c r="AF141" s="506"/>
      <c r="AG141" s="506"/>
      <c r="AH141" s="507"/>
      <c r="AI141" s="461" t="str">
        <f t="shared" ref="AI141" ca="1" si="12">DBCS(INDIRECT("U12対戦スケジュール!C"&amp;(ROW()-1)/2+28))</f>
        <v>５／１０／１０／５</v>
      </c>
      <c r="AJ141" s="462"/>
      <c r="AK141" s="462"/>
      <c r="AL141" s="462"/>
      <c r="AM141" s="462"/>
      <c r="AN141" s="462"/>
      <c r="AO141" s="462"/>
      <c r="AP141" s="463"/>
      <c r="AR141" s="113"/>
      <c r="AS141" s="115"/>
      <c r="AT141" s="116"/>
      <c r="AU141" s="116"/>
      <c r="AV141" s="116"/>
      <c r="AW141" s="113"/>
      <c r="AX141" s="114"/>
      <c r="AY141" s="114"/>
      <c r="AZ141" s="114"/>
      <c r="BA141" s="111"/>
      <c r="BB141" s="112"/>
      <c r="BC141" s="112"/>
      <c r="BD141" s="112"/>
      <c r="BE141" s="112"/>
      <c r="BF141" s="112"/>
      <c r="BG141" s="112"/>
      <c r="BH141" s="111"/>
      <c r="BI141" s="111"/>
      <c r="BJ141" s="111"/>
      <c r="BK141" s="68"/>
      <c r="BL141" s="111"/>
      <c r="BM141" s="111"/>
      <c r="BN141" s="111"/>
      <c r="BO141" s="111"/>
      <c r="BP141" s="112"/>
      <c r="BQ141" s="112"/>
      <c r="BR141" s="112"/>
      <c r="BS141" s="112"/>
      <c r="BT141" s="112"/>
      <c r="BU141" s="112"/>
      <c r="BV141" s="113"/>
      <c r="BW141" s="114"/>
      <c r="BX141" s="114"/>
      <c r="BY141" s="114"/>
      <c r="BZ141" s="111"/>
      <c r="CA141" s="114"/>
      <c r="CB141" s="114"/>
      <c r="CC141" s="114"/>
      <c r="CD141" s="114"/>
      <c r="CE141" s="114"/>
      <c r="CF141" s="114"/>
      <c r="CG141" s="114"/>
      <c r="CH141" s="113"/>
    </row>
    <row r="142" spans="2:86" ht="20.100000000000001" customHeight="1">
      <c r="B142" s="431"/>
      <c r="C142" s="432"/>
      <c r="D142" s="504"/>
      <c r="E142" s="505"/>
      <c r="F142" s="438"/>
      <c r="G142" s="506"/>
      <c r="H142" s="506"/>
      <c r="I142" s="507"/>
      <c r="J142" s="442"/>
      <c r="K142" s="442"/>
      <c r="L142" s="442"/>
      <c r="M142" s="442"/>
      <c r="N142" s="442"/>
      <c r="O142" s="442"/>
      <c r="P142" s="443"/>
      <c r="Q142" s="446"/>
      <c r="R142" s="447"/>
      <c r="S142" s="118">
        <v>0</v>
      </c>
      <c r="T142" s="54" t="s">
        <v>110</v>
      </c>
      <c r="U142" s="118">
        <v>4</v>
      </c>
      <c r="V142" s="446"/>
      <c r="W142" s="447"/>
      <c r="X142" s="449"/>
      <c r="Y142" s="442"/>
      <c r="Z142" s="442"/>
      <c r="AA142" s="442"/>
      <c r="AB142" s="442"/>
      <c r="AC142" s="442"/>
      <c r="AD142" s="450"/>
      <c r="AE142" s="438"/>
      <c r="AF142" s="506"/>
      <c r="AG142" s="506"/>
      <c r="AH142" s="507"/>
      <c r="AI142" s="459"/>
      <c r="AJ142" s="387"/>
      <c r="AK142" s="387"/>
      <c r="AL142" s="387"/>
      <c r="AM142" s="387"/>
      <c r="AN142" s="387"/>
      <c r="AO142" s="387"/>
      <c r="AP142" s="460"/>
      <c r="AR142" s="113"/>
      <c r="AS142" s="115"/>
      <c r="AT142" s="116"/>
      <c r="AU142" s="116"/>
      <c r="AV142" s="116"/>
      <c r="AW142" s="114"/>
      <c r="AX142" s="114"/>
      <c r="AY142" s="114"/>
      <c r="AZ142" s="114"/>
      <c r="BA142" s="112"/>
      <c r="BB142" s="112"/>
      <c r="BC142" s="112"/>
      <c r="BD142" s="112"/>
      <c r="BE142" s="112"/>
      <c r="BF142" s="112"/>
      <c r="BG142" s="112"/>
      <c r="BH142" s="111"/>
      <c r="BI142" s="111"/>
      <c r="BJ142" s="111"/>
      <c r="BK142" s="68"/>
      <c r="BL142" s="111"/>
      <c r="BM142" s="111"/>
      <c r="BN142" s="111"/>
      <c r="BO142" s="112"/>
      <c r="BP142" s="112"/>
      <c r="BQ142" s="112"/>
      <c r="BR142" s="112"/>
      <c r="BS142" s="112"/>
      <c r="BT142" s="112"/>
      <c r="BU142" s="112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3"/>
    </row>
    <row r="143" spans="2:86" ht="20.100000000000001" customHeight="1">
      <c r="B143" s="431">
        <v>4</v>
      </c>
      <c r="C143" s="432">
        <v>0.47916666666666669</v>
      </c>
      <c r="D143" s="504">
        <v>0.4375</v>
      </c>
      <c r="E143" s="505"/>
      <c r="F143" s="435"/>
      <c r="G143" s="506"/>
      <c r="H143" s="506"/>
      <c r="I143" s="507"/>
      <c r="J143" s="508" t="str">
        <f>S131</f>
        <v>シャルムグランツＳＣ</v>
      </c>
      <c r="K143" s="509"/>
      <c r="L143" s="509"/>
      <c r="M143" s="509"/>
      <c r="N143" s="509"/>
      <c r="O143" s="509"/>
      <c r="P143" s="510"/>
      <c r="Q143" s="511">
        <f>IF(OR(S143="",S144=""),"",S143+S144)</f>
        <v>0</v>
      </c>
      <c r="R143" s="512"/>
      <c r="S143" s="55">
        <v>0</v>
      </c>
      <c r="T143" s="56" t="s">
        <v>110</v>
      </c>
      <c r="U143" s="55">
        <v>4</v>
      </c>
      <c r="V143" s="511">
        <f>IF(OR(U143="",U144=""),"",U143+U144)</f>
        <v>10</v>
      </c>
      <c r="W143" s="512"/>
      <c r="X143" s="511" t="str">
        <f>E130</f>
        <v>細谷ＳＣ</v>
      </c>
      <c r="Y143" s="509"/>
      <c r="Z143" s="509"/>
      <c r="AA143" s="509"/>
      <c r="AB143" s="509"/>
      <c r="AC143" s="509"/>
      <c r="AD143" s="513"/>
      <c r="AE143" s="435"/>
      <c r="AF143" s="506"/>
      <c r="AG143" s="506"/>
      <c r="AH143" s="507"/>
      <c r="AI143" s="456" t="str">
        <f t="shared" ref="AI143" ca="1" si="13">DBCS(INDIRECT("U12対戦スケジュール!C"&amp;(ROW()-1)/2+28))</f>
        <v>１０／４／４／１０</v>
      </c>
      <c r="AJ143" s="457"/>
      <c r="AK143" s="457"/>
      <c r="AL143" s="457"/>
      <c r="AM143" s="457"/>
      <c r="AN143" s="457"/>
      <c r="AO143" s="457"/>
      <c r="AP143" s="458"/>
      <c r="AR143" s="113"/>
      <c r="AS143" s="115"/>
      <c r="AT143" s="116"/>
      <c r="AU143" s="116"/>
      <c r="AV143" s="116"/>
      <c r="AW143" s="113"/>
      <c r="AX143" s="114"/>
      <c r="AY143" s="114"/>
      <c r="AZ143" s="114"/>
      <c r="BA143" s="111"/>
      <c r="BB143" s="112"/>
      <c r="BC143" s="112"/>
      <c r="BD143" s="112"/>
      <c r="BE143" s="112"/>
      <c r="BF143" s="112"/>
      <c r="BG143" s="112"/>
      <c r="BH143" s="111"/>
      <c r="BI143" s="111"/>
      <c r="BJ143" s="111"/>
      <c r="BK143" s="68"/>
      <c r="BL143" s="111"/>
      <c r="BM143" s="111"/>
      <c r="BN143" s="111"/>
      <c r="BO143" s="111"/>
      <c r="BP143" s="112"/>
      <c r="BQ143" s="112"/>
      <c r="BR143" s="112"/>
      <c r="BS143" s="112"/>
      <c r="BT143" s="112"/>
      <c r="BU143" s="112"/>
      <c r="BV143" s="113"/>
      <c r="BW143" s="114"/>
      <c r="BX143" s="114"/>
      <c r="BY143" s="114"/>
      <c r="BZ143" s="111"/>
      <c r="CA143" s="114"/>
      <c r="CB143" s="114"/>
      <c r="CC143" s="114"/>
      <c r="CD143" s="114"/>
      <c r="CE143" s="114"/>
      <c r="CF143" s="114"/>
      <c r="CG143" s="114"/>
      <c r="CH143" s="113"/>
    </row>
    <row r="144" spans="2:86" ht="20.100000000000001" customHeight="1">
      <c r="B144" s="431"/>
      <c r="C144" s="432"/>
      <c r="D144" s="504"/>
      <c r="E144" s="505"/>
      <c r="F144" s="438"/>
      <c r="G144" s="506"/>
      <c r="H144" s="506"/>
      <c r="I144" s="507"/>
      <c r="J144" s="442"/>
      <c r="K144" s="442"/>
      <c r="L144" s="442"/>
      <c r="M144" s="442"/>
      <c r="N144" s="442"/>
      <c r="O144" s="442"/>
      <c r="P144" s="443"/>
      <c r="Q144" s="446"/>
      <c r="R144" s="447"/>
      <c r="S144" s="118">
        <v>0</v>
      </c>
      <c r="T144" s="54" t="s">
        <v>110</v>
      </c>
      <c r="U144" s="118">
        <v>6</v>
      </c>
      <c r="V144" s="446"/>
      <c r="W144" s="447"/>
      <c r="X144" s="449"/>
      <c r="Y144" s="442"/>
      <c r="Z144" s="442"/>
      <c r="AA144" s="442"/>
      <c r="AB144" s="442"/>
      <c r="AC144" s="442"/>
      <c r="AD144" s="450"/>
      <c r="AE144" s="438"/>
      <c r="AF144" s="506"/>
      <c r="AG144" s="506"/>
      <c r="AH144" s="507"/>
      <c r="AI144" s="514"/>
      <c r="AJ144" s="457"/>
      <c r="AK144" s="457"/>
      <c r="AL144" s="457"/>
      <c r="AM144" s="457"/>
      <c r="AN144" s="457"/>
      <c r="AO144" s="457"/>
      <c r="AP144" s="458"/>
      <c r="AR144" s="113"/>
      <c r="AS144" s="115"/>
      <c r="AT144" s="116"/>
      <c r="AU144" s="116"/>
      <c r="AV144" s="116"/>
      <c r="AW144" s="114"/>
      <c r="AX144" s="114"/>
      <c r="AY144" s="114"/>
      <c r="AZ144" s="114"/>
      <c r="BA144" s="112"/>
      <c r="BB144" s="112"/>
      <c r="BC144" s="112"/>
      <c r="BD144" s="112"/>
      <c r="BE144" s="112"/>
      <c r="BF144" s="112"/>
      <c r="BG144" s="112"/>
      <c r="BH144" s="111"/>
      <c r="BI144" s="111"/>
      <c r="BJ144" s="111"/>
      <c r="BK144" s="68"/>
      <c r="BL144" s="111"/>
      <c r="BM144" s="111"/>
      <c r="BN144" s="111"/>
      <c r="BO144" s="112"/>
      <c r="BP144" s="112"/>
      <c r="BQ144" s="112"/>
      <c r="BR144" s="112"/>
      <c r="BS144" s="112"/>
      <c r="BT144" s="112"/>
      <c r="BU144" s="112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3"/>
    </row>
    <row r="145" spans="1:86" ht="20.100000000000001" customHeight="1">
      <c r="B145" s="431">
        <v>5</v>
      </c>
      <c r="C145" s="432">
        <v>0.51388888888888895</v>
      </c>
      <c r="D145" s="504"/>
      <c r="E145" s="505"/>
      <c r="F145" s="435"/>
      <c r="G145" s="506"/>
      <c r="H145" s="506"/>
      <c r="I145" s="507"/>
      <c r="J145" s="508" t="str">
        <f>E133</f>
        <v>ＦＣグランディール宇都宮</v>
      </c>
      <c r="K145" s="509"/>
      <c r="L145" s="509"/>
      <c r="M145" s="509"/>
      <c r="N145" s="509"/>
      <c r="O145" s="509"/>
      <c r="P145" s="510"/>
      <c r="Q145" s="511">
        <f>IF(OR(S145="",S146=""),"",S145+S146)</f>
        <v>2</v>
      </c>
      <c r="R145" s="512"/>
      <c r="S145" s="55">
        <v>2</v>
      </c>
      <c r="T145" s="56" t="s">
        <v>110</v>
      </c>
      <c r="U145" s="55">
        <v>2</v>
      </c>
      <c r="V145" s="511">
        <f>IF(OR(U145="",U146=""),"",U145+U146)</f>
        <v>2</v>
      </c>
      <c r="W145" s="512"/>
      <c r="X145" s="511" t="str">
        <f>S133</f>
        <v>ＦＣアリーバ</v>
      </c>
      <c r="Y145" s="509"/>
      <c r="Z145" s="509"/>
      <c r="AA145" s="509"/>
      <c r="AB145" s="509"/>
      <c r="AC145" s="509"/>
      <c r="AD145" s="513"/>
      <c r="AE145" s="435"/>
      <c r="AF145" s="506"/>
      <c r="AG145" s="506"/>
      <c r="AH145" s="507"/>
      <c r="AI145" s="461" t="str">
        <f t="shared" ref="AI145" ca="1" si="14">DBCS(INDIRECT("U12対戦スケジュール!C"&amp;(ROW()-1)/2+28))</f>
        <v>１／６／６／１</v>
      </c>
      <c r="AJ145" s="462"/>
      <c r="AK145" s="462"/>
      <c r="AL145" s="462"/>
      <c r="AM145" s="462"/>
      <c r="AN145" s="462"/>
      <c r="AO145" s="462"/>
      <c r="AP145" s="463"/>
      <c r="AR145" s="113"/>
      <c r="AS145" s="115"/>
      <c r="AT145" s="116"/>
      <c r="AU145" s="116"/>
      <c r="AV145" s="116"/>
      <c r="AW145" s="113"/>
      <c r="AX145" s="114"/>
      <c r="AY145" s="114"/>
      <c r="AZ145" s="114"/>
      <c r="BA145" s="111"/>
      <c r="BB145" s="112"/>
      <c r="BC145" s="112"/>
      <c r="BD145" s="112"/>
      <c r="BE145" s="112"/>
      <c r="BF145" s="112"/>
      <c r="BG145" s="112"/>
      <c r="BH145" s="111"/>
      <c r="BI145" s="111"/>
      <c r="BJ145" s="111"/>
      <c r="BK145" s="68"/>
      <c r="BL145" s="111"/>
      <c r="BM145" s="111"/>
      <c r="BN145" s="111"/>
      <c r="BO145" s="111"/>
      <c r="BP145" s="112"/>
      <c r="BQ145" s="112"/>
      <c r="BR145" s="112"/>
      <c r="BS145" s="112"/>
      <c r="BT145" s="112"/>
      <c r="BU145" s="112"/>
      <c r="BV145" s="113"/>
      <c r="BW145" s="114"/>
      <c r="BX145" s="114"/>
      <c r="BY145" s="114"/>
      <c r="BZ145" s="111"/>
      <c r="CA145" s="114"/>
      <c r="CB145" s="114"/>
      <c r="CC145" s="114"/>
      <c r="CD145" s="114"/>
      <c r="CE145" s="114"/>
      <c r="CF145" s="114"/>
      <c r="CG145" s="114"/>
      <c r="CH145" s="113"/>
    </row>
    <row r="146" spans="1:86" ht="20.100000000000001" customHeight="1">
      <c r="B146" s="431"/>
      <c r="C146" s="432"/>
      <c r="D146" s="504"/>
      <c r="E146" s="505"/>
      <c r="F146" s="438"/>
      <c r="G146" s="506"/>
      <c r="H146" s="506"/>
      <c r="I146" s="507"/>
      <c r="J146" s="442"/>
      <c r="K146" s="442"/>
      <c r="L146" s="442"/>
      <c r="M146" s="442"/>
      <c r="N146" s="442"/>
      <c r="O146" s="442"/>
      <c r="P146" s="443"/>
      <c r="Q146" s="446"/>
      <c r="R146" s="447"/>
      <c r="S146" s="118">
        <v>0</v>
      </c>
      <c r="T146" s="54" t="s">
        <v>110</v>
      </c>
      <c r="U146" s="118">
        <v>0</v>
      </c>
      <c r="V146" s="446"/>
      <c r="W146" s="447"/>
      <c r="X146" s="449"/>
      <c r="Y146" s="442"/>
      <c r="Z146" s="442"/>
      <c r="AA146" s="442"/>
      <c r="AB146" s="442"/>
      <c r="AC146" s="442"/>
      <c r="AD146" s="450"/>
      <c r="AE146" s="438"/>
      <c r="AF146" s="506"/>
      <c r="AG146" s="506"/>
      <c r="AH146" s="507"/>
      <c r="AI146" s="459"/>
      <c r="AJ146" s="387"/>
      <c r="AK146" s="387"/>
      <c r="AL146" s="387"/>
      <c r="AM146" s="387"/>
      <c r="AN146" s="387"/>
      <c r="AO146" s="387"/>
      <c r="AP146" s="460"/>
      <c r="AR146" s="113"/>
      <c r="AS146" s="115"/>
      <c r="AT146" s="116"/>
      <c r="AU146" s="116"/>
      <c r="AV146" s="116"/>
      <c r="AW146" s="114"/>
      <c r="AX146" s="114"/>
      <c r="AY146" s="114"/>
      <c r="AZ146" s="114"/>
      <c r="BA146" s="112"/>
      <c r="BB146" s="112"/>
      <c r="BC146" s="112"/>
      <c r="BD146" s="112"/>
      <c r="BE146" s="112"/>
      <c r="BF146" s="112"/>
      <c r="BG146" s="112"/>
      <c r="BH146" s="111"/>
      <c r="BI146" s="111"/>
      <c r="BJ146" s="111"/>
      <c r="BK146" s="68"/>
      <c r="BL146" s="111"/>
      <c r="BM146" s="111"/>
      <c r="BN146" s="111"/>
      <c r="BO146" s="112"/>
      <c r="BP146" s="112"/>
      <c r="BQ146" s="112"/>
      <c r="BR146" s="112"/>
      <c r="BS146" s="112"/>
      <c r="BT146" s="112"/>
      <c r="BU146" s="112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3"/>
    </row>
    <row r="147" spans="1:86" ht="20.100000000000001" customHeight="1">
      <c r="B147" s="431">
        <v>6</v>
      </c>
      <c r="C147" s="432">
        <v>0.54861111111111105</v>
      </c>
      <c r="D147" s="433">
        <v>0.4375</v>
      </c>
      <c r="E147" s="434"/>
      <c r="F147" s="435"/>
      <c r="G147" s="436"/>
      <c r="H147" s="436"/>
      <c r="I147" s="437"/>
      <c r="J147" s="439" t="str">
        <f>E129</f>
        <v>石井ＦＣ</v>
      </c>
      <c r="K147" s="440"/>
      <c r="L147" s="440"/>
      <c r="M147" s="440"/>
      <c r="N147" s="440"/>
      <c r="O147" s="440"/>
      <c r="P147" s="441"/>
      <c r="Q147" s="444">
        <f>IF(OR(S147="",S148=""),"",S147+S148)</f>
        <v>1</v>
      </c>
      <c r="R147" s="445"/>
      <c r="S147" s="55">
        <v>0</v>
      </c>
      <c r="T147" s="56" t="s">
        <v>110</v>
      </c>
      <c r="U147" s="55">
        <v>0</v>
      </c>
      <c r="V147" s="444">
        <f>IF(OR(U147="",U148=""),"",U147+U148)</f>
        <v>2</v>
      </c>
      <c r="W147" s="445"/>
      <c r="X147" s="444" t="str">
        <f>S129</f>
        <v>ＦＣグラシアス</v>
      </c>
      <c r="Y147" s="440"/>
      <c r="Z147" s="440"/>
      <c r="AA147" s="440"/>
      <c r="AB147" s="440"/>
      <c r="AC147" s="440"/>
      <c r="AD147" s="448"/>
      <c r="AE147" s="435"/>
      <c r="AF147" s="436"/>
      <c r="AG147" s="436"/>
      <c r="AH147" s="437"/>
      <c r="AI147" s="456" t="str">
        <f t="shared" ref="AI147" ca="1" si="15">DBCS(INDIRECT("U12対戦スケジュール!C"&amp;(ROW()-1)/2+28))</f>
        <v>４／９／９／４</v>
      </c>
      <c r="AJ147" s="457"/>
      <c r="AK147" s="457"/>
      <c r="AL147" s="457"/>
      <c r="AM147" s="457"/>
      <c r="AN147" s="457"/>
      <c r="AO147" s="457"/>
      <c r="AP147" s="458"/>
      <c r="AR147" s="113"/>
      <c r="AS147" s="115"/>
      <c r="AT147" s="116"/>
      <c r="AU147" s="116"/>
      <c r="AV147" s="116"/>
      <c r="AW147" s="113"/>
      <c r="AX147" s="114"/>
      <c r="AY147" s="114"/>
      <c r="AZ147" s="114"/>
      <c r="BA147" s="111"/>
      <c r="BB147" s="112"/>
      <c r="BC147" s="112"/>
      <c r="BD147" s="112"/>
      <c r="BE147" s="112"/>
      <c r="BF147" s="112"/>
      <c r="BG147" s="112"/>
      <c r="BH147" s="111"/>
      <c r="BI147" s="111"/>
      <c r="BJ147" s="111"/>
      <c r="BK147" s="68"/>
      <c r="BL147" s="111"/>
      <c r="BM147" s="111"/>
      <c r="BN147" s="111"/>
      <c r="BO147" s="111"/>
      <c r="BP147" s="112"/>
      <c r="BQ147" s="112"/>
      <c r="BR147" s="112"/>
      <c r="BS147" s="112"/>
      <c r="BT147" s="112"/>
      <c r="BU147" s="112"/>
      <c r="BV147" s="113"/>
      <c r="BW147" s="114"/>
      <c r="BX147" s="114"/>
      <c r="BY147" s="114"/>
      <c r="BZ147" s="111"/>
      <c r="CA147" s="114"/>
      <c r="CB147" s="114"/>
      <c r="CC147" s="114"/>
      <c r="CD147" s="114"/>
      <c r="CE147" s="114"/>
      <c r="CF147" s="114"/>
      <c r="CG147" s="114"/>
      <c r="CH147" s="113"/>
    </row>
    <row r="148" spans="1:86" ht="20.100000000000001" customHeight="1">
      <c r="B148" s="431"/>
      <c r="C148" s="432"/>
      <c r="D148" s="433"/>
      <c r="E148" s="434"/>
      <c r="F148" s="438"/>
      <c r="G148" s="436"/>
      <c r="H148" s="436"/>
      <c r="I148" s="437"/>
      <c r="J148" s="442"/>
      <c r="K148" s="442"/>
      <c r="L148" s="442"/>
      <c r="M148" s="442"/>
      <c r="N148" s="442"/>
      <c r="O148" s="442"/>
      <c r="P148" s="443"/>
      <c r="Q148" s="446"/>
      <c r="R148" s="447"/>
      <c r="S148" s="118">
        <v>1</v>
      </c>
      <c r="T148" s="54" t="s">
        <v>110</v>
      </c>
      <c r="U148" s="118">
        <v>2</v>
      </c>
      <c r="V148" s="446"/>
      <c r="W148" s="447"/>
      <c r="X148" s="449"/>
      <c r="Y148" s="442"/>
      <c r="Z148" s="442"/>
      <c r="AA148" s="442"/>
      <c r="AB148" s="442"/>
      <c r="AC148" s="442"/>
      <c r="AD148" s="450"/>
      <c r="AE148" s="438"/>
      <c r="AF148" s="436"/>
      <c r="AG148" s="436"/>
      <c r="AH148" s="437"/>
      <c r="AI148" s="459"/>
      <c r="AJ148" s="387"/>
      <c r="AK148" s="387"/>
      <c r="AL148" s="387"/>
      <c r="AM148" s="387"/>
      <c r="AN148" s="387"/>
      <c r="AO148" s="387"/>
      <c r="AP148" s="460"/>
      <c r="AR148" s="113"/>
      <c r="AS148" s="115"/>
      <c r="AT148" s="116"/>
      <c r="AU148" s="116"/>
      <c r="AV148" s="116"/>
      <c r="AW148" s="114"/>
      <c r="AX148" s="114"/>
      <c r="AY148" s="114"/>
      <c r="AZ148" s="114"/>
      <c r="BA148" s="112"/>
      <c r="BB148" s="112"/>
      <c r="BC148" s="112"/>
      <c r="BD148" s="112"/>
      <c r="BE148" s="112"/>
      <c r="BF148" s="112"/>
      <c r="BG148" s="112"/>
      <c r="BH148" s="111"/>
      <c r="BI148" s="111"/>
      <c r="BJ148" s="111"/>
      <c r="BK148" s="68"/>
      <c r="BL148" s="111"/>
      <c r="BM148" s="111"/>
      <c r="BN148" s="111"/>
      <c r="BO148" s="112"/>
      <c r="BP148" s="112"/>
      <c r="BQ148" s="112"/>
      <c r="BR148" s="112"/>
      <c r="BS148" s="112"/>
      <c r="BT148" s="112"/>
      <c r="BU148" s="112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3"/>
    </row>
    <row r="149" spans="1:86" ht="20.100000000000001" customHeight="1">
      <c r="B149" s="467">
        <v>7</v>
      </c>
      <c r="C149" s="469">
        <v>0.58333333333333337</v>
      </c>
      <c r="D149" s="470">
        <v>0.4375</v>
      </c>
      <c r="E149" s="471"/>
      <c r="F149" s="475"/>
      <c r="G149" s="387"/>
      <c r="H149" s="387"/>
      <c r="I149" s="460"/>
      <c r="J149" s="479" t="str">
        <f>E132</f>
        <v>岡西ＦＣ</v>
      </c>
      <c r="K149" s="480"/>
      <c r="L149" s="480"/>
      <c r="M149" s="480"/>
      <c r="N149" s="480"/>
      <c r="O149" s="480"/>
      <c r="P149" s="481"/>
      <c r="Q149" s="527">
        <f>IF(OR(S149="",S150=""),"",S149+S150)</f>
        <v>2</v>
      </c>
      <c r="R149" s="528"/>
      <c r="S149" s="51">
        <v>1</v>
      </c>
      <c r="T149" s="52" t="s">
        <v>110</v>
      </c>
      <c r="U149" s="51">
        <v>3</v>
      </c>
      <c r="V149" s="527">
        <f>IF(OR(U149="",U150=""),"",U149+U150)</f>
        <v>4</v>
      </c>
      <c r="W149" s="528"/>
      <c r="X149" s="527" t="str">
        <f>S131</f>
        <v>シャルムグランツＳＣ</v>
      </c>
      <c r="Y149" s="480"/>
      <c r="Z149" s="480"/>
      <c r="AA149" s="480"/>
      <c r="AB149" s="480"/>
      <c r="AC149" s="480"/>
      <c r="AD149" s="551"/>
      <c r="AE149" s="475"/>
      <c r="AF149" s="387"/>
      <c r="AG149" s="387"/>
      <c r="AH149" s="460"/>
      <c r="AI149" s="461" t="str">
        <f t="shared" ref="AI149" ca="1" si="16">DBCS(INDIRECT("U12対戦スケジュール!C"&amp;(ROW()-1)/2+28))</f>
        <v>２／６／６／２</v>
      </c>
      <c r="AJ149" s="462"/>
      <c r="AK149" s="462"/>
      <c r="AL149" s="462"/>
      <c r="AM149" s="462"/>
      <c r="AN149" s="462"/>
      <c r="AO149" s="462"/>
      <c r="AP149" s="463"/>
      <c r="AR149" s="113"/>
      <c r="AS149" s="115"/>
      <c r="AT149" s="116"/>
      <c r="AU149" s="116"/>
      <c r="AV149" s="116"/>
      <c r="AW149" s="113"/>
      <c r="AX149" s="114"/>
      <c r="AY149" s="114"/>
      <c r="AZ149" s="114"/>
      <c r="BA149" s="111"/>
      <c r="BB149" s="112"/>
      <c r="BC149" s="112"/>
      <c r="BD149" s="112"/>
      <c r="BE149" s="112"/>
      <c r="BF149" s="112"/>
      <c r="BG149" s="112"/>
      <c r="BH149" s="111"/>
      <c r="BI149" s="111"/>
      <c r="BJ149" s="111"/>
      <c r="BK149" s="68"/>
      <c r="BL149" s="111"/>
      <c r="BM149" s="111"/>
      <c r="BN149" s="111"/>
      <c r="BO149" s="111"/>
      <c r="BP149" s="112"/>
      <c r="BQ149" s="112"/>
      <c r="BR149" s="112"/>
      <c r="BS149" s="112"/>
      <c r="BT149" s="112"/>
      <c r="BU149" s="112"/>
      <c r="BV149" s="113"/>
      <c r="BW149" s="114"/>
      <c r="BX149" s="114"/>
      <c r="BY149" s="114"/>
      <c r="BZ149" s="111"/>
      <c r="CA149" s="114"/>
      <c r="CB149" s="114"/>
      <c r="CC149" s="114"/>
      <c r="CD149" s="114"/>
      <c r="CE149" s="114"/>
      <c r="CF149" s="114"/>
      <c r="CG149" s="114"/>
      <c r="CH149" s="113"/>
    </row>
    <row r="150" spans="1:86" ht="20.100000000000001" customHeight="1" thickBot="1">
      <c r="B150" s="468"/>
      <c r="C150" s="472"/>
      <c r="D150" s="473"/>
      <c r="E150" s="474"/>
      <c r="F150" s="476"/>
      <c r="G150" s="477"/>
      <c r="H150" s="477"/>
      <c r="I150" s="478"/>
      <c r="J150" s="482"/>
      <c r="K150" s="482"/>
      <c r="L150" s="482"/>
      <c r="M150" s="482"/>
      <c r="N150" s="482"/>
      <c r="O150" s="482"/>
      <c r="P150" s="483"/>
      <c r="Q150" s="549"/>
      <c r="R150" s="550"/>
      <c r="S150" s="57">
        <v>1</v>
      </c>
      <c r="T150" s="58" t="s">
        <v>110</v>
      </c>
      <c r="U150" s="57">
        <v>1</v>
      </c>
      <c r="V150" s="549"/>
      <c r="W150" s="550"/>
      <c r="X150" s="552"/>
      <c r="Y150" s="482"/>
      <c r="Z150" s="482"/>
      <c r="AA150" s="482"/>
      <c r="AB150" s="482"/>
      <c r="AC150" s="482"/>
      <c r="AD150" s="553"/>
      <c r="AE150" s="476"/>
      <c r="AF150" s="477"/>
      <c r="AG150" s="477"/>
      <c r="AH150" s="478"/>
      <c r="AI150" s="464"/>
      <c r="AJ150" s="465"/>
      <c r="AK150" s="465"/>
      <c r="AL150" s="465"/>
      <c r="AM150" s="465"/>
      <c r="AN150" s="465"/>
      <c r="AO150" s="465"/>
      <c r="AP150" s="466"/>
      <c r="AR150" s="113"/>
      <c r="AS150" s="115"/>
      <c r="AT150" s="116"/>
      <c r="AU150" s="116"/>
      <c r="AV150" s="116"/>
      <c r="AW150" s="114"/>
      <c r="AX150" s="114"/>
      <c r="AY150" s="114"/>
      <c r="AZ150" s="114"/>
      <c r="BA150" s="112"/>
      <c r="BB150" s="112"/>
      <c r="BC150" s="112"/>
      <c r="BD150" s="112"/>
      <c r="BE150" s="112"/>
      <c r="BF150" s="112"/>
      <c r="BG150" s="112"/>
      <c r="BH150" s="111"/>
      <c r="BI150" s="111"/>
      <c r="BJ150" s="111"/>
      <c r="BK150" s="68"/>
      <c r="BL150" s="111"/>
      <c r="BM150" s="111"/>
      <c r="BN150" s="111"/>
      <c r="BO150" s="112"/>
      <c r="BP150" s="112"/>
      <c r="BQ150" s="112"/>
      <c r="BR150" s="112"/>
      <c r="BS150" s="112"/>
      <c r="BT150" s="112"/>
      <c r="BU150" s="112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3"/>
    </row>
    <row r="151" spans="1:86" s="47" customFormat="1" ht="15.75" customHeight="1" thickBot="1">
      <c r="A151" s="45"/>
      <c r="B151" s="115"/>
      <c r="C151" s="116"/>
      <c r="D151" s="116"/>
      <c r="E151" s="116"/>
      <c r="F151" s="115"/>
      <c r="G151" s="115"/>
      <c r="H151" s="115"/>
      <c r="I151" s="115"/>
      <c r="J151" s="115"/>
      <c r="K151" s="111"/>
      <c r="L151" s="111"/>
      <c r="M151" s="62"/>
      <c r="N151" s="63"/>
      <c r="O151" s="62"/>
      <c r="P151" s="111"/>
      <c r="Q151" s="111"/>
      <c r="R151" s="115"/>
      <c r="S151" s="115"/>
      <c r="T151" s="115"/>
      <c r="U151" s="115"/>
      <c r="V151" s="115"/>
      <c r="W151" s="64"/>
      <c r="X151" s="64"/>
      <c r="Y151" s="64"/>
      <c r="Z151" s="64"/>
      <c r="AA151" s="64"/>
      <c r="AB151" s="64"/>
      <c r="AC151" s="45"/>
      <c r="AR151" s="45"/>
      <c r="AS151" s="115"/>
      <c r="AT151" s="116"/>
      <c r="AU151" s="116"/>
      <c r="AV151" s="116"/>
      <c r="AW151" s="115"/>
      <c r="AX151" s="115"/>
      <c r="AY151" s="115"/>
      <c r="AZ151" s="115"/>
      <c r="BA151" s="115"/>
      <c r="BB151" s="111"/>
      <c r="BC151" s="111"/>
      <c r="BD151" s="62"/>
      <c r="BE151" s="63"/>
      <c r="BF151" s="62"/>
      <c r="BG151" s="111"/>
      <c r="BH151" s="111"/>
      <c r="BI151" s="115"/>
      <c r="BJ151" s="115"/>
      <c r="BK151" s="115"/>
      <c r="BL151" s="115"/>
      <c r="BM151" s="115"/>
      <c r="BN151" s="64"/>
      <c r="BO151" s="64"/>
      <c r="BP151" s="64"/>
      <c r="BQ151" s="64"/>
      <c r="BR151" s="64"/>
      <c r="BS151" s="64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</row>
    <row r="152" spans="1:86" ht="20.25" customHeight="1" thickBot="1">
      <c r="D152" s="451" t="s">
        <v>112</v>
      </c>
      <c r="E152" s="452"/>
      <c r="F152" s="452"/>
      <c r="G152" s="452"/>
      <c r="H152" s="452"/>
      <c r="I152" s="452"/>
      <c r="J152" s="452" t="s">
        <v>108</v>
      </c>
      <c r="K152" s="452"/>
      <c r="L152" s="452"/>
      <c r="M152" s="452"/>
      <c r="N152" s="452"/>
      <c r="O152" s="452"/>
      <c r="P152" s="452"/>
      <c r="Q152" s="452"/>
      <c r="R152" s="453" t="s">
        <v>113</v>
      </c>
      <c r="S152" s="453"/>
      <c r="T152" s="453"/>
      <c r="U152" s="453"/>
      <c r="V152" s="453"/>
      <c r="W152" s="453"/>
      <c r="X152" s="453"/>
      <c r="Y152" s="453"/>
      <c r="Z152" s="453"/>
      <c r="AA152" s="454" t="s">
        <v>114</v>
      </c>
      <c r="AB152" s="454"/>
      <c r="AC152" s="454"/>
      <c r="AD152" s="454" t="s">
        <v>115</v>
      </c>
      <c r="AE152" s="454"/>
      <c r="AF152" s="454"/>
      <c r="AG152" s="454"/>
      <c r="AH152" s="454"/>
      <c r="AI152" s="454"/>
      <c r="AJ152" s="454"/>
      <c r="AK152" s="454"/>
      <c r="AL152" s="454"/>
      <c r="AM152" s="455"/>
      <c r="AR152" s="113"/>
      <c r="AS152" s="113"/>
      <c r="AT152" s="113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13"/>
      <c r="CF152" s="113"/>
      <c r="CG152" s="113"/>
      <c r="CH152" s="113"/>
    </row>
    <row r="153" spans="1:86" ht="30" customHeight="1">
      <c r="D153" s="410" t="s">
        <v>116</v>
      </c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3"/>
      <c r="AB153" s="413"/>
      <c r="AC153" s="413"/>
      <c r="AD153" s="414"/>
      <c r="AE153" s="414"/>
      <c r="AF153" s="414"/>
      <c r="AG153" s="414"/>
      <c r="AH153" s="414"/>
      <c r="AI153" s="414"/>
      <c r="AJ153" s="414"/>
      <c r="AK153" s="414"/>
      <c r="AL153" s="414"/>
      <c r="AM153" s="415"/>
      <c r="AR153" s="113"/>
      <c r="AS153" s="113"/>
      <c r="AT153" s="113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3"/>
      <c r="BS153" s="163"/>
      <c r="BT153" s="163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13"/>
      <c r="CF153" s="113"/>
      <c r="CG153" s="113"/>
      <c r="CH153" s="113"/>
    </row>
    <row r="154" spans="1:86" ht="30" customHeight="1">
      <c r="D154" s="419" t="s">
        <v>116</v>
      </c>
      <c r="E154" s="420"/>
      <c r="F154" s="420"/>
      <c r="G154" s="420"/>
      <c r="H154" s="420"/>
      <c r="I154" s="420"/>
      <c r="J154" s="420"/>
      <c r="K154" s="420"/>
      <c r="L154" s="420"/>
      <c r="M154" s="420"/>
      <c r="N154" s="420"/>
      <c r="O154" s="420"/>
      <c r="P154" s="420"/>
      <c r="Q154" s="420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2"/>
      <c r="AB154" s="422"/>
      <c r="AC154" s="422"/>
      <c r="AD154" s="423"/>
      <c r="AE154" s="423"/>
      <c r="AF154" s="423"/>
      <c r="AG154" s="423"/>
      <c r="AH154" s="423"/>
      <c r="AI154" s="423"/>
      <c r="AJ154" s="423"/>
      <c r="AK154" s="423"/>
      <c r="AL154" s="423"/>
      <c r="AM154" s="424"/>
      <c r="AR154" s="113"/>
      <c r="AS154" s="113"/>
      <c r="AT154" s="113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2"/>
      <c r="BS154" s="162"/>
      <c r="BT154" s="162"/>
      <c r="BU154" s="165"/>
      <c r="BV154" s="165"/>
      <c r="BW154" s="165"/>
      <c r="BX154" s="165"/>
      <c r="BY154" s="165"/>
      <c r="BZ154" s="165"/>
      <c r="CA154" s="165"/>
      <c r="CB154" s="165"/>
      <c r="CC154" s="165"/>
      <c r="CD154" s="165"/>
      <c r="CE154" s="113"/>
      <c r="CF154" s="113"/>
      <c r="CG154" s="113"/>
      <c r="CH154" s="113"/>
    </row>
    <row r="155" spans="1:86" ht="30" customHeight="1" thickBot="1">
      <c r="D155" s="425" t="s">
        <v>116</v>
      </c>
      <c r="E155" s="426"/>
      <c r="F155" s="426"/>
      <c r="G155" s="426"/>
      <c r="H155" s="426"/>
      <c r="I155" s="426"/>
      <c r="J155" s="426"/>
      <c r="K155" s="426"/>
      <c r="L155" s="426"/>
      <c r="M155" s="426"/>
      <c r="N155" s="426"/>
      <c r="O155" s="426"/>
      <c r="P155" s="426"/>
      <c r="Q155" s="426"/>
      <c r="R155" s="427"/>
      <c r="S155" s="427"/>
      <c r="T155" s="427"/>
      <c r="U155" s="427"/>
      <c r="V155" s="427"/>
      <c r="W155" s="427"/>
      <c r="X155" s="427"/>
      <c r="Y155" s="427"/>
      <c r="Z155" s="427"/>
      <c r="AA155" s="428"/>
      <c r="AB155" s="428"/>
      <c r="AC155" s="428"/>
      <c r="AD155" s="429"/>
      <c r="AE155" s="429"/>
      <c r="AF155" s="429"/>
      <c r="AG155" s="429"/>
      <c r="AH155" s="429"/>
      <c r="AI155" s="429"/>
      <c r="AJ155" s="429"/>
      <c r="AK155" s="429"/>
      <c r="AL155" s="429"/>
      <c r="AM155" s="430"/>
      <c r="AR155" s="113"/>
      <c r="AS155" s="113"/>
      <c r="AT155" s="113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2"/>
      <c r="BS155" s="162"/>
      <c r="BT155" s="162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13"/>
      <c r="CF155" s="113"/>
      <c r="CG155" s="113"/>
      <c r="CH155" s="113"/>
    </row>
  </sheetData>
  <mergeCells count="1143">
    <mergeCell ref="D154:I154"/>
    <mergeCell ref="J154:Q154"/>
    <mergeCell ref="R154:Z154"/>
    <mergeCell ref="AA154:AC154"/>
    <mergeCell ref="AD154:AM154"/>
    <mergeCell ref="D155:I155"/>
    <mergeCell ref="J155:Q155"/>
    <mergeCell ref="R155:Z155"/>
    <mergeCell ref="AA155:AC155"/>
    <mergeCell ref="AD155:AM155"/>
    <mergeCell ref="D152:I152"/>
    <mergeCell ref="J152:Q152"/>
    <mergeCell ref="R152:Z152"/>
    <mergeCell ref="AA152:AC152"/>
    <mergeCell ref="AD152:AM152"/>
    <mergeCell ref="D153:I153"/>
    <mergeCell ref="J153:Q153"/>
    <mergeCell ref="R153:Z153"/>
    <mergeCell ref="AA153:AC153"/>
    <mergeCell ref="AD153:AM153"/>
    <mergeCell ref="B149:B150"/>
    <mergeCell ref="C149:E150"/>
    <mergeCell ref="F149:I150"/>
    <mergeCell ref="J149:P150"/>
    <mergeCell ref="Q149:R150"/>
    <mergeCell ref="V149:W150"/>
    <mergeCell ref="X149:AD150"/>
    <mergeCell ref="AE149:AH150"/>
    <mergeCell ref="AI149:AP150"/>
    <mergeCell ref="B147:B148"/>
    <mergeCell ref="C147:E148"/>
    <mergeCell ref="F147:I148"/>
    <mergeCell ref="J147:P148"/>
    <mergeCell ref="Q147:R148"/>
    <mergeCell ref="V147:W148"/>
    <mergeCell ref="X147:AD148"/>
    <mergeCell ref="AE147:AH148"/>
    <mergeCell ref="AI147:AP148"/>
    <mergeCell ref="B145:B146"/>
    <mergeCell ref="C145:E146"/>
    <mergeCell ref="F145:I146"/>
    <mergeCell ref="J145:P146"/>
    <mergeCell ref="Q145:R146"/>
    <mergeCell ref="V145:W146"/>
    <mergeCell ref="X145:AD146"/>
    <mergeCell ref="AE145:AH146"/>
    <mergeCell ref="AI145:AP146"/>
    <mergeCell ref="B143:B144"/>
    <mergeCell ref="C143:E144"/>
    <mergeCell ref="F143:I144"/>
    <mergeCell ref="J143:P144"/>
    <mergeCell ref="Q143:R144"/>
    <mergeCell ref="V143:W144"/>
    <mergeCell ref="X143:AD144"/>
    <mergeCell ref="AE143:AH144"/>
    <mergeCell ref="AI143:AP144"/>
    <mergeCell ref="B141:B142"/>
    <mergeCell ref="C141:E142"/>
    <mergeCell ref="F141:I142"/>
    <mergeCell ref="J141:P142"/>
    <mergeCell ref="Q141:R142"/>
    <mergeCell ref="V141:W142"/>
    <mergeCell ref="X141:AD142"/>
    <mergeCell ref="AE141:AH142"/>
    <mergeCell ref="AI141:AP142"/>
    <mergeCell ref="B139:B140"/>
    <mergeCell ref="C139:E140"/>
    <mergeCell ref="F139:I140"/>
    <mergeCell ref="J139:P140"/>
    <mergeCell ref="Q139:R140"/>
    <mergeCell ref="V139:W140"/>
    <mergeCell ref="X139:AD140"/>
    <mergeCell ref="AE139:AH140"/>
    <mergeCell ref="AI139:AP140"/>
    <mergeCell ref="B137:B138"/>
    <mergeCell ref="C137:E138"/>
    <mergeCell ref="F137:I138"/>
    <mergeCell ref="J137:P138"/>
    <mergeCell ref="Q137:R138"/>
    <mergeCell ref="V137:W138"/>
    <mergeCell ref="X137:AD138"/>
    <mergeCell ref="AE137:AH138"/>
    <mergeCell ref="AI137:AP138"/>
    <mergeCell ref="C133:D133"/>
    <mergeCell ref="E133:N133"/>
    <mergeCell ref="Q133:R133"/>
    <mergeCell ref="S133:AB133"/>
    <mergeCell ref="AE133:AF133"/>
    <mergeCell ref="AG133:AP133"/>
    <mergeCell ref="C136:E136"/>
    <mergeCell ref="F136:I136"/>
    <mergeCell ref="J136:P136"/>
    <mergeCell ref="Q136:W136"/>
    <mergeCell ref="X136:AD136"/>
    <mergeCell ref="AE136:AH136"/>
    <mergeCell ref="AI136:AP136"/>
    <mergeCell ref="C131:D131"/>
    <mergeCell ref="E131:N131"/>
    <mergeCell ref="Q131:R131"/>
    <mergeCell ref="S131:AB131"/>
    <mergeCell ref="AE131:AF131"/>
    <mergeCell ref="AG131:AP131"/>
    <mergeCell ref="C132:D132"/>
    <mergeCell ref="E132:N132"/>
    <mergeCell ref="Q132:R132"/>
    <mergeCell ref="S132:AB132"/>
    <mergeCell ref="AE132:AF132"/>
    <mergeCell ref="AG132:AP132"/>
    <mergeCell ref="C129:D129"/>
    <mergeCell ref="E129:N129"/>
    <mergeCell ref="Q129:R129"/>
    <mergeCell ref="S129:AB129"/>
    <mergeCell ref="AE129:AF129"/>
    <mergeCell ref="AG129:AP129"/>
    <mergeCell ref="C130:D130"/>
    <mergeCell ref="E130:N130"/>
    <mergeCell ref="Q130:R130"/>
    <mergeCell ref="S130:AB130"/>
    <mergeCell ref="AE130:AF130"/>
    <mergeCell ref="AG130:AP130"/>
    <mergeCell ref="BZ110:CG111"/>
    <mergeCell ref="BZ112:CG113"/>
    <mergeCell ref="BZ114:CG115"/>
    <mergeCell ref="BZ116:CG117"/>
    <mergeCell ref="BZ118:CG119"/>
    <mergeCell ref="A125:AQ126"/>
    <mergeCell ref="C127:F127"/>
    <mergeCell ref="G127:O127"/>
    <mergeCell ref="P127:S127"/>
    <mergeCell ref="T127:AB127"/>
    <mergeCell ref="AC127:AF127"/>
    <mergeCell ref="AG127:AO127"/>
    <mergeCell ref="BV108:BY109"/>
    <mergeCell ref="AS108:AS109"/>
    <mergeCell ref="AT108:AV109"/>
    <mergeCell ref="AW108:AZ109"/>
    <mergeCell ref="BA108:BG109"/>
    <mergeCell ref="BH108:BI109"/>
    <mergeCell ref="B110:B111"/>
    <mergeCell ref="C110:E111"/>
    <mergeCell ref="F110:I111"/>
    <mergeCell ref="J110:P111"/>
    <mergeCell ref="Q110:R111"/>
    <mergeCell ref="V110:W111"/>
    <mergeCell ref="X110:AD111"/>
    <mergeCell ref="AE110:AH111"/>
    <mergeCell ref="AS110:AS111"/>
    <mergeCell ref="AT110:AV111"/>
    <mergeCell ref="AW110:AZ111"/>
    <mergeCell ref="Q118:R119"/>
    <mergeCell ref="V118:W119"/>
    <mergeCell ref="X118:AD119"/>
    <mergeCell ref="BZ75:CG76"/>
    <mergeCell ref="BZ77:CG78"/>
    <mergeCell ref="BZ79:CG80"/>
    <mergeCell ref="BZ81:CG82"/>
    <mergeCell ref="BZ83:CG84"/>
    <mergeCell ref="BZ85:CG86"/>
    <mergeCell ref="BZ87:CG88"/>
    <mergeCell ref="AI105:AP105"/>
    <mergeCell ref="AI106:AP107"/>
    <mergeCell ref="AI108:AP109"/>
    <mergeCell ref="BO79:BU80"/>
    <mergeCell ref="BV79:BY80"/>
    <mergeCell ref="BO83:BU84"/>
    <mergeCell ref="BV83:BY84"/>
    <mergeCell ref="BA93:BH93"/>
    <mergeCell ref="BI93:BQ93"/>
    <mergeCell ref="BR93:BT93"/>
    <mergeCell ref="BU93:CD93"/>
    <mergeCell ref="AT105:AV105"/>
    <mergeCell ref="AW105:AZ105"/>
    <mergeCell ref="BA105:BG105"/>
    <mergeCell ref="BH105:BN105"/>
    <mergeCell ref="BO105:BU105"/>
    <mergeCell ref="BV105:BY105"/>
    <mergeCell ref="BO108:BU109"/>
    <mergeCell ref="BZ105:CG105"/>
    <mergeCell ref="BZ106:CG107"/>
    <mergeCell ref="BZ108:CG109"/>
    <mergeCell ref="BV81:BY82"/>
    <mergeCell ref="BO85:BU86"/>
    <mergeCell ref="BV85:BY86"/>
    <mergeCell ref="BV98:BW98"/>
    <mergeCell ref="BZ43:CG43"/>
    <mergeCell ref="BZ44:CG45"/>
    <mergeCell ref="BZ46:CG47"/>
    <mergeCell ref="BZ48:CG49"/>
    <mergeCell ref="BZ50:CG51"/>
    <mergeCell ref="BZ52:CG53"/>
    <mergeCell ref="BZ54:CG55"/>
    <mergeCell ref="BZ56:CG57"/>
    <mergeCell ref="AI13:AP14"/>
    <mergeCell ref="AI15:AP16"/>
    <mergeCell ref="AI17:AP18"/>
    <mergeCell ref="AI19:AP20"/>
    <mergeCell ref="AI21:AP22"/>
    <mergeCell ref="AI23:AP24"/>
    <mergeCell ref="AI25:AP26"/>
    <mergeCell ref="AI44:AP45"/>
    <mergeCell ref="BM25:BN26"/>
    <mergeCell ref="BO25:BU26"/>
    <mergeCell ref="BV25:BY26"/>
    <mergeCell ref="BO17:BU18"/>
    <mergeCell ref="BV17:BY18"/>
    <mergeCell ref="BO21:BU22"/>
    <mergeCell ref="BV21:BY22"/>
    <mergeCell ref="BV40:BW40"/>
    <mergeCell ref="BX40:CG40"/>
    <mergeCell ref="A32:AQ33"/>
    <mergeCell ref="BZ15:CG16"/>
    <mergeCell ref="BZ17:CG18"/>
    <mergeCell ref="BZ19:CG20"/>
    <mergeCell ref="BZ21:CG22"/>
    <mergeCell ref="AI43:AP43"/>
    <mergeCell ref="AI46:AP47"/>
    <mergeCell ref="AW56:AZ57"/>
    <mergeCell ref="AE118:AH119"/>
    <mergeCell ref="AS118:AS119"/>
    <mergeCell ref="AT118:AV119"/>
    <mergeCell ref="AW118:AZ119"/>
    <mergeCell ref="BA118:BG119"/>
    <mergeCell ref="BH118:BI119"/>
    <mergeCell ref="BM118:BN119"/>
    <mergeCell ref="BO118:BU119"/>
    <mergeCell ref="BV118:BY119"/>
    <mergeCell ref="AI110:AP111"/>
    <mergeCell ref="B87:B88"/>
    <mergeCell ref="C87:E88"/>
    <mergeCell ref="D90:I90"/>
    <mergeCell ref="J90:Q90"/>
    <mergeCell ref="R90:Z90"/>
    <mergeCell ref="AA90:AC90"/>
    <mergeCell ref="Q100:R100"/>
    <mergeCell ref="S100:AB100"/>
    <mergeCell ref="D91:I91"/>
    <mergeCell ref="J91:Q91"/>
    <mergeCell ref="R91:Z91"/>
    <mergeCell ref="AA91:AC91"/>
    <mergeCell ref="AI87:AP88"/>
    <mergeCell ref="AV99:BE99"/>
    <mergeCell ref="C101:D101"/>
    <mergeCell ref="E101:N101"/>
    <mergeCell ref="Q101:R101"/>
    <mergeCell ref="S101:AB101"/>
    <mergeCell ref="AT98:AU98"/>
    <mergeCell ref="AV98:BE98"/>
    <mergeCell ref="BH98:BI98"/>
    <mergeCell ref="AT99:AU99"/>
    <mergeCell ref="AI54:AP55"/>
    <mergeCell ref="AI56:AP57"/>
    <mergeCell ref="BH99:BI99"/>
    <mergeCell ref="BJ99:BS99"/>
    <mergeCell ref="BV99:BW99"/>
    <mergeCell ref="BX99:CG99"/>
    <mergeCell ref="AT100:AU100"/>
    <mergeCell ref="AV100:BE100"/>
    <mergeCell ref="BH100:BI100"/>
    <mergeCell ref="BJ100:BS100"/>
    <mergeCell ref="BV100:BW100"/>
    <mergeCell ref="BX100:CG100"/>
    <mergeCell ref="AD90:AM90"/>
    <mergeCell ref="AU90:AZ90"/>
    <mergeCell ref="BA90:BH90"/>
    <mergeCell ref="BI90:BQ90"/>
    <mergeCell ref="BR90:BT90"/>
    <mergeCell ref="BU90:CD90"/>
    <mergeCell ref="AE100:AF100"/>
    <mergeCell ref="AG100:AP100"/>
    <mergeCell ref="AD91:AM91"/>
    <mergeCell ref="AU91:AZ91"/>
    <mergeCell ref="BA91:BH91"/>
    <mergeCell ref="BI91:BQ91"/>
    <mergeCell ref="AS56:AS57"/>
    <mergeCell ref="AT56:AV57"/>
    <mergeCell ref="BM87:BN88"/>
    <mergeCell ref="BO87:BU88"/>
    <mergeCell ref="BV87:BY88"/>
    <mergeCell ref="AI77:AP78"/>
    <mergeCell ref="AI79:AP80"/>
    <mergeCell ref="C56:E57"/>
    <mergeCell ref="F56:I57"/>
    <mergeCell ref="AE37:AF37"/>
    <mergeCell ref="AG37:AP37"/>
    <mergeCell ref="C38:D38"/>
    <mergeCell ref="E38:N38"/>
    <mergeCell ref="Q38:R38"/>
    <mergeCell ref="S38:AB38"/>
    <mergeCell ref="AE38:AF38"/>
    <mergeCell ref="AG38:AP38"/>
    <mergeCell ref="AE39:AF39"/>
    <mergeCell ref="BA56:BG57"/>
    <mergeCell ref="BH56:BI57"/>
    <mergeCell ref="BM56:BN57"/>
    <mergeCell ref="BO56:BU57"/>
    <mergeCell ref="BV56:BY57"/>
    <mergeCell ref="C99:D99"/>
    <mergeCell ref="E99:N99"/>
    <mergeCell ref="Q99:R99"/>
    <mergeCell ref="S99:AB99"/>
    <mergeCell ref="AE99:AF99"/>
    <mergeCell ref="AG99:AP99"/>
    <mergeCell ref="BX68:CG68"/>
    <mergeCell ref="AT69:AU69"/>
    <mergeCell ref="AV69:BE69"/>
    <mergeCell ref="BH69:BI69"/>
    <mergeCell ref="BJ69:BS69"/>
    <mergeCell ref="BV69:BW69"/>
    <mergeCell ref="BX69:CG69"/>
    <mergeCell ref="D60:I60"/>
    <mergeCell ref="J60:Q60"/>
    <mergeCell ref="R60:Z60"/>
    <mergeCell ref="C68:D68"/>
    <mergeCell ref="E68:N68"/>
    <mergeCell ref="Q68:R68"/>
    <mergeCell ref="S68:AB68"/>
    <mergeCell ref="AE68:AF68"/>
    <mergeCell ref="AG68:AP68"/>
    <mergeCell ref="C69:D69"/>
    <mergeCell ref="E69:N69"/>
    <mergeCell ref="Q69:R69"/>
    <mergeCell ref="S69:AB69"/>
    <mergeCell ref="AE69:AF69"/>
    <mergeCell ref="AG69:AP69"/>
    <mergeCell ref="AT68:AU68"/>
    <mergeCell ref="AV68:BE68"/>
    <mergeCell ref="BH68:BI68"/>
    <mergeCell ref="BJ68:BS68"/>
    <mergeCell ref="BV68:BW68"/>
    <mergeCell ref="C37:D37"/>
    <mergeCell ref="E37:N37"/>
    <mergeCell ref="Q37:R37"/>
    <mergeCell ref="S37:AB37"/>
    <mergeCell ref="X25:AD26"/>
    <mergeCell ref="AE25:AH26"/>
    <mergeCell ref="AS25:AS26"/>
    <mergeCell ref="AT25:AV26"/>
    <mergeCell ref="AW25:AZ26"/>
    <mergeCell ref="BA25:BG26"/>
    <mergeCell ref="BH25:BI26"/>
    <mergeCell ref="D28:I28"/>
    <mergeCell ref="J28:Q28"/>
    <mergeCell ref="R28:Z28"/>
    <mergeCell ref="AA28:AC28"/>
    <mergeCell ref="AD28:AM28"/>
    <mergeCell ref="AU28:AZ28"/>
    <mergeCell ref="BA28:BH28"/>
    <mergeCell ref="BI28:BQ28"/>
    <mergeCell ref="D30:I30"/>
    <mergeCell ref="J30:Q30"/>
    <mergeCell ref="R30:Z30"/>
    <mergeCell ref="D29:I29"/>
    <mergeCell ref="J29:Q29"/>
    <mergeCell ref="AD29:AM29"/>
    <mergeCell ref="AU29:AZ29"/>
    <mergeCell ref="BA29:BH29"/>
    <mergeCell ref="BI29:BQ29"/>
    <mergeCell ref="AR32:CH33"/>
    <mergeCell ref="C34:F34"/>
    <mergeCell ref="G34:O34"/>
    <mergeCell ref="P34:S34"/>
    <mergeCell ref="S5:AB5"/>
    <mergeCell ref="AE5:AF5"/>
    <mergeCell ref="AG5:AP5"/>
    <mergeCell ref="AT5:AU5"/>
    <mergeCell ref="AV5:BE5"/>
    <mergeCell ref="BH5:BI5"/>
    <mergeCell ref="BJ5:BS5"/>
    <mergeCell ref="BV5:BW5"/>
    <mergeCell ref="BX5:CG5"/>
    <mergeCell ref="AG39:AP39"/>
    <mergeCell ref="AT37:AU37"/>
    <mergeCell ref="AV37:BE37"/>
    <mergeCell ref="BH37:BI37"/>
    <mergeCell ref="BJ37:BS37"/>
    <mergeCell ref="AT38:AU38"/>
    <mergeCell ref="AV38:BE38"/>
    <mergeCell ref="BH38:BI38"/>
    <mergeCell ref="BJ38:BS38"/>
    <mergeCell ref="BR28:BT28"/>
    <mergeCell ref="BV37:BW37"/>
    <mergeCell ref="BX37:CG37"/>
    <mergeCell ref="BV38:BW38"/>
    <mergeCell ref="BX38:CG38"/>
    <mergeCell ref="AE8:AF8"/>
    <mergeCell ref="AG8:AP8"/>
    <mergeCell ref="BO19:BU20"/>
    <mergeCell ref="BV19:BY20"/>
    <mergeCell ref="BV15:BY16"/>
    <mergeCell ref="BO23:BU24"/>
    <mergeCell ref="BV23:BY24"/>
    <mergeCell ref="R29:Z29"/>
    <mergeCell ref="AA29:AC29"/>
    <mergeCell ref="C9:D9"/>
    <mergeCell ref="E9:N9"/>
    <mergeCell ref="Q9:R9"/>
    <mergeCell ref="S9:AB9"/>
    <mergeCell ref="AE9:AF9"/>
    <mergeCell ref="AG9:AP9"/>
    <mergeCell ref="AT9:AU9"/>
    <mergeCell ref="AV9:BE9"/>
    <mergeCell ref="BH9:BI9"/>
    <mergeCell ref="BJ9:BS9"/>
    <mergeCell ref="BV9:BW9"/>
    <mergeCell ref="BV8:BW8"/>
    <mergeCell ref="BX8:CG8"/>
    <mergeCell ref="A1:AQ2"/>
    <mergeCell ref="AR1:CH2"/>
    <mergeCell ref="C3:F3"/>
    <mergeCell ref="G3:O3"/>
    <mergeCell ref="P3:S3"/>
    <mergeCell ref="T3:AB3"/>
    <mergeCell ref="AC3:AF3"/>
    <mergeCell ref="AG3:AO3"/>
    <mergeCell ref="AT3:AW3"/>
    <mergeCell ref="AX3:BF3"/>
    <mergeCell ref="BG3:BJ3"/>
    <mergeCell ref="BK3:BS3"/>
    <mergeCell ref="BT3:BW3"/>
    <mergeCell ref="BX3:CF3"/>
    <mergeCell ref="C5:D5"/>
    <mergeCell ref="E5:N5"/>
    <mergeCell ref="Q5:R5"/>
    <mergeCell ref="BX7:CG7"/>
    <mergeCell ref="AT8:AU8"/>
    <mergeCell ref="B13:B14"/>
    <mergeCell ref="C13:E14"/>
    <mergeCell ref="F13:I14"/>
    <mergeCell ref="J13:P14"/>
    <mergeCell ref="Q13:R14"/>
    <mergeCell ref="V13:W14"/>
    <mergeCell ref="X13:AD14"/>
    <mergeCell ref="AE13:AH14"/>
    <mergeCell ref="AS13:AS14"/>
    <mergeCell ref="AT13:AV14"/>
    <mergeCell ref="AW13:AZ14"/>
    <mergeCell ref="BA13:BG14"/>
    <mergeCell ref="BH13:BI14"/>
    <mergeCell ref="BX9:CG9"/>
    <mergeCell ref="C12:E12"/>
    <mergeCell ref="F12:I12"/>
    <mergeCell ref="J12:P12"/>
    <mergeCell ref="Q12:W12"/>
    <mergeCell ref="X12:AD12"/>
    <mergeCell ref="AE12:AH12"/>
    <mergeCell ref="AT12:AV12"/>
    <mergeCell ref="AW12:AZ12"/>
    <mergeCell ref="BA12:BG12"/>
    <mergeCell ref="BH12:BN12"/>
    <mergeCell ref="BO12:BU12"/>
    <mergeCell ref="BM13:BN14"/>
    <mergeCell ref="BO13:BU14"/>
    <mergeCell ref="BV12:BY12"/>
    <mergeCell ref="BV13:BY14"/>
    <mergeCell ref="AI12:AP12"/>
    <mergeCell ref="BZ12:CG12"/>
    <mergeCell ref="BZ13:CG14"/>
    <mergeCell ref="B17:B18"/>
    <mergeCell ref="C17:E18"/>
    <mergeCell ref="B15:B16"/>
    <mergeCell ref="C15:E16"/>
    <mergeCell ref="F15:I16"/>
    <mergeCell ref="J15:P16"/>
    <mergeCell ref="Q15:R16"/>
    <mergeCell ref="V15:W16"/>
    <mergeCell ref="X15:AD16"/>
    <mergeCell ref="AE15:AH16"/>
    <mergeCell ref="AS15:AS16"/>
    <mergeCell ref="AT15:AV16"/>
    <mergeCell ref="AW15:AZ16"/>
    <mergeCell ref="BA15:BG16"/>
    <mergeCell ref="BH15:BI16"/>
    <mergeCell ref="BM15:BN16"/>
    <mergeCell ref="BO15:BU16"/>
    <mergeCell ref="BM17:BN18"/>
    <mergeCell ref="F17:I18"/>
    <mergeCell ref="J17:P18"/>
    <mergeCell ref="Q17:R18"/>
    <mergeCell ref="V17:W18"/>
    <mergeCell ref="X17:AD18"/>
    <mergeCell ref="AE17:AH18"/>
    <mergeCell ref="AS17:AS18"/>
    <mergeCell ref="AT17:AV18"/>
    <mergeCell ref="AW17:AZ18"/>
    <mergeCell ref="BA17:BG18"/>
    <mergeCell ref="BH17:BI18"/>
    <mergeCell ref="B19:B20"/>
    <mergeCell ref="C19:E20"/>
    <mergeCell ref="F19:I20"/>
    <mergeCell ref="J19:P20"/>
    <mergeCell ref="Q19:R20"/>
    <mergeCell ref="V19:W20"/>
    <mergeCell ref="X19:AD20"/>
    <mergeCell ref="AE19:AH20"/>
    <mergeCell ref="AS19:AS20"/>
    <mergeCell ref="AT19:AV20"/>
    <mergeCell ref="AW19:AZ20"/>
    <mergeCell ref="BA19:BG20"/>
    <mergeCell ref="BH19:BI20"/>
    <mergeCell ref="BM19:BN20"/>
    <mergeCell ref="B23:B24"/>
    <mergeCell ref="C23:E24"/>
    <mergeCell ref="F23:I24"/>
    <mergeCell ref="J23:P24"/>
    <mergeCell ref="Q23:R24"/>
    <mergeCell ref="V23:W24"/>
    <mergeCell ref="X23:AD24"/>
    <mergeCell ref="AE23:AH24"/>
    <mergeCell ref="AS23:AS24"/>
    <mergeCell ref="AT23:AV24"/>
    <mergeCell ref="AW23:AZ24"/>
    <mergeCell ref="BA23:BG24"/>
    <mergeCell ref="BH23:BI24"/>
    <mergeCell ref="BM23:BN24"/>
    <mergeCell ref="B21:B22"/>
    <mergeCell ref="C21:E22"/>
    <mergeCell ref="F21:I22"/>
    <mergeCell ref="J21:P22"/>
    <mergeCell ref="Q21:R22"/>
    <mergeCell ref="V21:W22"/>
    <mergeCell ref="X21:AD22"/>
    <mergeCell ref="AE21:AH22"/>
    <mergeCell ref="AS21:AS22"/>
    <mergeCell ref="AT21:AV22"/>
    <mergeCell ref="AW21:AZ22"/>
    <mergeCell ref="BA21:BG22"/>
    <mergeCell ref="BH21:BI22"/>
    <mergeCell ref="BU28:CD28"/>
    <mergeCell ref="BM21:BN22"/>
    <mergeCell ref="B25:B26"/>
    <mergeCell ref="C25:E26"/>
    <mergeCell ref="F25:I26"/>
    <mergeCell ref="J25:P26"/>
    <mergeCell ref="Q25:R26"/>
    <mergeCell ref="V25:W26"/>
    <mergeCell ref="BR29:BT29"/>
    <mergeCell ref="BU29:CD29"/>
    <mergeCell ref="BZ23:CG24"/>
    <mergeCell ref="BZ25:CG26"/>
    <mergeCell ref="AA30:AC30"/>
    <mergeCell ref="AD30:AM30"/>
    <mergeCell ref="AU30:AZ30"/>
    <mergeCell ref="BA30:BH30"/>
    <mergeCell ref="BI30:BQ30"/>
    <mergeCell ref="BR30:BT30"/>
    <mergeCell ref="BU30:CD30"/>
    <mergeCell ref="D31:I31"/>
    <mergeCell ref="J31:Q31"/>
    <mergeCell ref="R31:Z31"/>
    <mergeCell ref="AA31:AC31"/>
    <mergeCell ref="AD31:AM31"/>
    <mergeCell ref="AU31:AZ31"/>
    <mergeCell ref="BA31:BH31"/>
    <mergeCell ref="BI31:BQ31"/>
    <mergeCell ref="BR31:BT31"/>
    <mergeCell ref="BU31:CD31"/>
    <mergeCell ref="T34:AB34"/>
    <mergeCell ref="AC34:AF34"/>
    <mergeCell ref="AG34:AO34"/>
    <mergeCell ref="AT34:AW34"/>
    <mergeCell ref="AX34:BF34"/>
    <mergeCell ref="BG34:BJ34"/>
    <mergeCell ref="BK34:BS34"/>
    <mergeCell ref="BT34:BW34"/>
    <mergeCell ref="BX34:CF34"/>
    <mergeCell ref="C36:D36"/>
    <mergeCell ref="E36:N36"/>
    <mergeCell ref="Q36:R36"/>
    <mergeCell ref="S36:AB36"/>
    <mergeCell ref="AE36:AF36"/>
    <mergeCell ref="AG36:AP36"/>
    <mergeCell ref="AT36:AU36"/>
    <mergeCell ref="AV36:BE36"/>
    <mergeCell ref="BH36:BI36"/>
    <mergeCell ref="BJ36:BS36"/>
    <mergeCell ref="BV36:BW36"/>
    <mergeCell ref="BX36:CG36"/>
    <mergeCell ref="C43:E43"/>
    <mergeCell ref="F43:I43"/>
    <mergeCell ref="J43:P43"/>
    <mergeCell ref="Q43:W43"/>
    <mergeCell ref="X43:AD43"/>
    <mergeCell ref="AE43:AH43"/>
    <mergeCell ref="AT43:AV43"/>
    <mergeCell ref="AW43:AZ43"/>
    <mergeCell ref="BA43:BG43"/>
    <mergeCell ref="BH43:BN43"/>
    <mergeCell ref="BO43:BU43"/>
    <mergeCell ref="BV43:BY43"/>
    <mergeCell ref="C39:D39"/>
    <mergeCell ref="E39:N39"/>
    <mergeCell ref="Q39:R39"/>
    <mergeCell ref="S39:AB39"/>
    <mergeCell ref="AT39:AU39"/>
    <mergeCell ref="AV39:BE39"/>
    <mergeCell ref="BH39:BI39"/>
    <mergeCell ref="BJ39:BS39"/>
    <mergeCell ref="BV39:BW39"/>
    <mergeCell ref="BX39:CG39"/>
    <mergeCell ref="C40:D40"/>
    <mergeCell ref="E40:N40"/>
    <mergeCell ref="Q40:R40"/>
    <mergeCell ref="S40:AB40"/>
    <mergeCell ref="AE40:AF40"/>
    <mergeCell ref="AG40:AP40"/>
    <mergeCell ref="AT40:AU40"/>
    <mergeCell ref="AV40:BE40"/>
    <mergeCell ref="BH40:BI40"/>
    <mergeCell ref="BJ40:BS40"/>
    <mergeCell ref="BO50:BU51"/>
    <mergeCell ref="BV50:BY51"/>
    <mergeCell ref="AI48:AP49"/>
    <mergeCell ref="C46:E47"/>
    <mergeCell ref="B44:B45"/>
    <mergeCell ref="C44:E45"/>
    <mergeCell ref="F44:I45"/>
    <mergeCell ref="J44:P45"/>
    <mergeCell ref="Q44:R45"/>
    <mergeCell ref="V44:W45"/>
    <mergeCell ref="X44:AD45"/>
    <mergeCell ref="AE44:AH45"/>
    <mergeCell ref="AS44:AS45"/>
    <mergeCell ref="AT44:AV45"/>
    <mergeCell ref="AW44:AZ45"/>
    <mergeCell ref="BA44:BG45"/>
    <mergeCell ref="BH44:BI45"/>
    <mergeCell ref="BM44:BN45"/>
    <mergeCell ref="BO44:BU45"/>
    <mergeCell ref="BV44:BY45"/>
    <mergeCell ref="BM46:BN47"/>
    <mergeCell ref="F46:I47"/>
    <mergeCell ref="J46:P47"/>
    <mergeCell ref="Q46:R47"/>
    <mergeCell ref="V46:W47"/>
    <mergeCell ref="X46:AD47"/>
    <mergeCell ref="AE46:AH47"/>
    <mergeCell ref="AS46:AS47"/>
    <mergeCell ref="AT46:AV47"/>
    <mergeCell ref="AW46:AZ47"/>
    <mergeCell ref="BA46:BG47"/>
    <mergeCell ref="BH46:BI47"/>
    <mergeCell ref="BO46:BU47"/>
    <mergeCell ref="BV46:BY47"/>
    <mergeCell ref="B48:B49"/>
    <mergeCell ref="C48:E49"/>
    <mergeCell ref="F48:I49"/>
    <mergeCell ref="J48:P49"/>
    <mergeCell ref="Q48:R49"/>
    <mergeCell ref="V48:W49"/>
    <mergeCell ref="X48:AD49"/>
    <mergeCell ref="AE48:AH49"/>
    <mergeCell ref="AS48:AS49"/>
    <mergeCell ref="AT48:AV49"/>
    <mergeCell ref="AW48:AZ49"/>
    <mergeCell ref="BA48:BG49"/>
    <mergeCell ref="BH48:BI49"/>
    <mergeCell ref="BM48:BN49"/>
    <mergeCell ref="BO48:BU49"/>
    <mergeCell ref="BV48:BY49"/>
    <mergeCell ref="B46:B47"/>
    <mergeCell ref="B52:B53"/>
    <mergeCell ref="C52:E53"/>
    <mergeCell ref="F52:I53"/>
    <mergeCell ref="J52:P53"/>
    <mergeCell ref="Q52:R53"/>
    <mergeCell ref="V52:W53"/>
    <mergeCell ref="X52:AD53"/>
    <mergeCell ref="AE52:AH53"/>
    <mergeCell ref="AS52:AS53"/>
    <mergeCell ref="AT52:AV53"/>
    <mergeCell ref="AW52:AZ53"/>
    <mergeCell ref="BA52:BG53"/>
    <mergeCell ref="BH52:BI53"/>
    <mergeCell ref="BM52:BN53"/>
    <mergeCell ref="BO52:BU53"/>
    <mergeCell ref="BV52:BY53"/>
    <mergeCell ref="B50:B51"/>
    <mergeCell ref="C50:E51"/>
    <mergeCell ref="F50:I51"/>
    <mergeCell ref="J50:P51"/>
    <mergeCell ref="Q50:R51"/>
    <mergeCell ref="V50:W51"/>
    <mergeCell ref="X50:AD51"/>
    <mergeCell ref="AE50:AH51"/>
    <mergeCell ref="AS50:AS51"/>
    <mergeCell ref="AT50:AV51"/>
    <mergeCell ref="AW50:AZ51"/>
    <mergeCell ref="BA50:BG51"/>
    <mergeCell ref="BH50:BI51"/>
    <mergeCell ref="AI52:AP53"/>
    <mergeCell ref="AI50:AP51"/>
    <mergeCell ref="BM50:BN51"/>
    <mergeCell ref="B54:B55"/>
    <mergeCell ref="C54:E55"/>
    <mergeCell ref="F54:I55"/>
    <mergeCell ref="J54:P55"/>
    <mergeCell ref="Q54:R55"/>
    <mergeCell ref="V54:W55"/>
    <mergeCell ref="X54:AD55"/>
    <mergeCell ref="AE54:AH55"/>
    <mergeCell ref="AS54:AS55"/>
    <mergeCell ref="AT54:AV55"/>
    <mergeCell ref="AW54:AZ55"/>
    <mergeCell ref="BA54:BG55"/>
    <mergeCell ref="BH54:BI55"/>
    <mergeCell ref="BM54:BN55"/>
    <mergeCell ref="BO54:BU55"/>
    <mergeCell ref="BV54:BY55"/>
    <mergeCell ref="D59:I59"/>
    <mergeCell ref="J59:Q59"/>
    <mergeCell ref="R59:Z59"/>
    <mergeCell ref="AA59:AC59"/>
    <mergeCell ref="AD59:AM59"/>
    <mergeCell ref="AU59:AZ59"/>
    <mergeCell ref="BA59:BH59"/>
    <mergeCell ref="BI59:BQ59"/>
    <mergeCell ref="BR59:BT59"/>
    <mergeCell ref="BU59:CD59"/>
    <mergeCell ref="B56:B57"/>
    <mergeCell ref="J56:P57"/>
    <mergeCell ref="Q56:R57"/>
    <mergeCell ref="V56:W57"/>
    <mergeCell ref="X56:AD57"/>
    <mergeCell ref="AE56:AH57"/>
    <mergeCell ref="AU60:AZ60"/>
    <mergeCell ref="BA60:BH60"/>
    <mergeCell ref="BI60:BQ60"/>
    <mergeCell ref="BR60:BT60"/>
    <mergeCell ref="BU60:CD60"/>
    <mergeCell ref="D61:I61"/>
    <mergeCell ref="J61:Q61"/>
    <mergeCell ref="R61:Z61"/>
    <mergeCell ref="AA61:AC61"/>
    <mergeCell ref="AD61:AM61"/>
    <mergeCell ref="AU61:AZ61"/>
    <mergeCell ref="BA61:BH61"/>
    <mergeCell ref="BI61:BQ61"/>
    <mergeCell ref="BR61:BT61"/>
    <mergeCell ref="BU61:CD61"/>
    <mergeCell ref="D62:I62"/>
    <mergeCell ref="J62:Q62"/>
    <mergeCell ref="R62:Z62"/>
    <mergeCell ref="AA62:AC62"/>
    <mergeCell ref="AD62:AM62"/>
    <mergeCell ref="AU62:AZ62"/>
    <mergeCell ref="BA62:BH62"/>
    <mergeCell ref="BI62:BQ62"/>
    <mergeCell ref="BR62:BT62"/>
    <mergeCell ref="BU62:CD62"/>
    <mergeCell ref="AA60:AC60"/>
    <mergeCell ref="AD60:AM60"/>
    <mergeCell ref="A63:AQ64"/>
    <mergeCell ref="AR63:CH64"/>
    <mergeCell ref="C65:F65"/>
    <mergeCell ref="G65:O65"/>
    <mergeCell ref="P65:S65"/>
    <mergeCell ref="T65:AB65"/>
    <mergeCell ref="AC65:AF65"/>
    <mergeCell ref="AG65:AO65"/>
    <mergeCell ref="AT65:AW65"/>
    <mergeCell ref="AX65:BF65"/>
    <mergeCell ref="BG65:BJ65"/>
    <mergeCell ref="BK65:BS65"/>
    <mergeCell ref="BT65:BW65"/>
    <mergeCell ref="BX65:CF65"/>
    <mergeCell ref="C67:D67"/>
    <mergeCell ref="E67:N67"/>
    <mergeCell ref="Q67:R67"/>
    <mergeCell ref="S67:AB67"/>
    <mergeCell ref="AE67:AF67"/>
    <mergeCell ref="AG67:AP67"/>
    <mergeCell ref="AT67:AU67"/>
    <mergeCell ref="AV67:BE67"/>
    <mergeCell ref="BH67:BI67"/>
    <mergeCell ref="BJ67:BS67"/>
    <mergeCell ref="BV67:BW67"/>
    <mergeCell ref="BX67:CG67"/>
    <mergeCell ref="C70:D70"/>
    <mergeCell ref="E70:N70"/>
    <mergeCell ref="Q70:R70"/>
    <mergeCell ref="S70:AB70"/>
    <mergeCell ref="AE70:AF70"/>
    <mergeCell ref="AG70:AP70"/>
    <mergeCell ref="AT70:AU70"/>
    <mergeCell ref="AV70:BE70"/>
    <mergeCell ref="BH70:BI70"/>
    <mergeCell ref="BJ70:BS70"/>
    <mergeCell ref="BV70:BW70"/>
    <mergeCell ref="BX70:CG70"/>
    <mergeCell ref="BX71:CG71"/>
    <mergeCell ref="C74:E74"/>
    <mergeCell ref="F74:I74"/>
    <mergeCell ref="J74:P74"/>
    <mergeCell ref="Q74:W74"/>
    <mergeCell ref="X74:AD74"/>
    <mergeCell ref="AE74:AH74"/>
    <mergeCell ref="AT74:AV74"/>
    <mergeCell ref="AW74:AZ74"/>
    <mergeCell ref="BA74:BG74"/>
    <mergeCell ref="BH74:BN74"/>
    <mergeCell ref="BO74:BU74"/>
    <mergeCell ref="BV74:BY74"/>
    <mergeCell ref="AI74:AP74"/>
    <mergeCell ref="BZ74:CG74"/>
    <mergeCell ref="F75:I76"/>
    <mergeCell ref="J75:P76"/>
    <mergeCell ref="Q75:R76"/>
    <mergeCell ref="V75:W76"/>
    <mergeCell ref="X75:AD76"/>
    <mergeCell ref="AE75:AH76"/>
    <mergeCell ref="AS75:AS76"/>
    <mergeCell ref="AT75:AV76"/>
    <mergeCell ref="AW75:AZ76"/>
    <mergeCell ref="BA75:BG76"/>
    <mergeCell ref="BH75:BI76"/>
    <mergeCell ref="C71:D71"/>
    <mergeCell ref="E71:N71"/>
    <mergeCell ref="Q71:R71"/>
    <mergeCell ref="S71:AB71"/>
    <mergeCell ref="BO81:BU82"/>
    <mergeCell ref="F79:I80"/>
    <mergeCell ref="J79:P80"/>
    <mergeCell ref="Q79:R80"/>
    <mergeCell ref="V79:W80"/>
    <mergeCell ref="X79:AD80"/>
    <mergeCell ref="AE79:AH80"/>
    <mergeCell ref="AS79:AS80"/>
    <mergeCell ref="AT79:AV80"/>
    <mergeCell ref="AW79:AZ80"/>
    <mergeCell ref="BA79:BG80"/>
    <mergeCell ref="BH79:BI80"/>
    <mergeCell ref="AI81:AP82"/>
    <mergeCell ref="B79:B80"/>
    <mergeCell ref="C79:E80"/>
    <mergeCell ref="AE71:AF71"/>
    <mergeCell ref="AG71:AP71"/>
    <mergeCell ref="AT71:AU71"/>
    <mergeCell ref="AV71:BE71"/>
    <mergeCell ref="BH71:BI71"/>
    <mergeCell ref="AI75:AP76"/>
    <mergeCell ref="BM75:BN76"/>
    <mergeCell ref="BO75:BU76"/>
    <mergeCell ref="BV75:BY76"/>
    <mergeCell ref="B77:B78"/>
    <mergeCell ref="C77:E78"/>
    <mergeCell ref="F77:I78"/>
    <mergeCell ref="J77:P78"/>
    <mergeCell ref="Q77:R78"/>
    <mergeCell ref="V77:W78"/>
    <mergeCell ref="X77:AD78"/>
    <mergeCell ref="AE77:AH78"/>
    <mergeCell ref="AS77:AS78"/>
    <mergeCell ref="AT77:AV78"/>
    <mergeCell ref="AW77:AZ78"/>
    <mergeCell ref="BA77:BG78"/>
    <mergeCell ref="BH77:BI78"/>
    <mergeCell ref="BM77:BN78"/>
    <mergeCell ref="BO77:BU78"/>
    <mergeCell ref="BV77:BY78"/>
    <mergeCell ref="B75:B76"/>
    <mergeCell ref="BJ71:BS71"/>
    <mergeCell ref="BV71:BW71"/>
    <mergeCell ref="BM79:BN80"/>
    <mergeCell ref="C75:E76"/>
    <mergeCell ref="B81:B82"/>
    <mergeCell ref="C81:E82"/>
    <mergeCell ref="F81:I82"/>
    <mergeCell ref="J81:P82"/>
    <mergeCell ref="Q81:R82"/>
    <mergeCell ref="V81:W82"/>
    <mergeCell ref="X81:AD82"/>
    <mergeCell ref="AE81:AH82"/>
    <mergeCell ref="AS81:AS82"/>
    <mergeCell ref="AT81:AV82"/>
    <mergeCell ref="AW81:AZ82"/>
    <mergeCell ref="BA81:BG82"/>
    <mergeCell ref="BH81:BI82"/>
    <mergeCell ref="BM81:BN82"/>
    <mergeCell ref="B85:B86"/>
    <mergeCell ref="C85:E86"/>
    <mergeCell ref="F85:I86"/>
    <mergeCell ref="J85:P86"/>
    <mergeCell ref="Q85:R86"/>
    <mergeCell ref="V85:W86"/>
    <mergeCell ref="X85:AD86"/>
    <mergeCell ref="AE85:AH86"/>
    <mergeCell ref="AS85:AS86"/>
    <mergeCell ref="AT85:AV86"/>
    <mergeCell ref="AW85:AZ86"/>
    <mergeCell ref="BA85:BG86"/>
    <mergeCell ref="BH85:BI86"/>
    <mergeCell ref="BM85:BN86"/>
    <mergeCell ref="AI83:AP84"/>
    <mergeCell ref="AI85:AP86"/>
    <mergeCell ref="B83:B84"/>
    <mergeCell ref="C83:E84"/>
    <mergeCell ref="F83:I84"/>
    <mergeCell ref="J83:P84"/>
    <mergeCell ref="Q83:R84"/>
    <mergeCell ref="V83:W84"/>
    <mergeCell ref="X83:AD84"/>
    <mergeCell ref="AE83:AH84"/>
    <mergeCell ref="AS83:AS84"/>
    <mergeCell ref="AT83:AV84"/>
    <mergeCell ref="AW83:AZ84"/>
    <mergeCell ref="BA83:BG84"/>
    <mergeCell ref="BH83:BI84"/>
    <mergeCell ref="BR91:BT91"/>
    <mergeCell ref="BU91:CD91"/>
    <mergeCell ref="BM83:BN84"/>
    <mergeCell ref="AW87:AZ88"/>
    <mergeCell ref="BA87:BG88"/>
    <mergeCell ref="BH87:BI88"/>
    <mergeCell ref="F87:I88"/>
    <mergeCell ref="J87:P88"/>
    <mergeCell ref="Q87:R88"/>
    <mergeCell ref="V87:W88"/>
    <mergeCell ref="X87:AD88"/>
    <mergeCell ref="AE87:AH88"/>
    <mergeCell ref="AS87:AS88"/>
    <mergeCell ref="AT87:AV88"/>
    <mergeCell ref="BX98:CG98"/>
    <mergeCell ref="D92:I92"/>
    <mergeCell ref="J92:Q92"/>
    <mergeCell ref="R92:Z92"/>
    <mergeCell ref="AA92:AC92"/>
    <mergeCell ref="AD92:AM92"/>
    <mergeCell ref="AU92:AZ92"/>
    <mergeCell ref="BA92:BH92"/>
    <mergeCell ref="BI92:BQ92"/>
    <mergeCell ref="BR92:BT92"/>
    <mergeCell ref="BU92:CD92"/>
    <mergeCell ref="D93:I93"/>
    <mergeCell ref="J93:Q93"/>
    <mergeCell ref="R93:Z93"/>
    <mergeCell ref="AA93:AC93"/>
    <mergeCell ref="AD93:AM93"/>
    <mergeCell ref="AU93:AZ93"/>
    <mergeCell ref="BJ98:BS98"/>
    <mergeCell ref="Q102:R102"/>
    <mergeCell ref="S102:AB102"/>
    <mergeCell ref="AE102:AF102"/>
    <mergeCell ref="AG102:AP102"/>
    <mergeCell ref="AT102:AU102"/>
    <mergeCell ref="AV102:BE102"/>
    <mergeCell ref="BH102:BI102"/>
    <mergeCell ref="BJ102:BS102"/>
    <mergeCell ref="BV102:BW102"/>
    <mergeCell ref="BX102:CG102"/>
    <mergeCell ref="A94:AQ95"/>
    <mergeCell ref="AR94:CH95"/>
    <mergeCell ref="C96:F96"/>
    <mergeCell ref="G96:O96"/>
    <mergeCell ref="P96:S96"/>
    <mergeCell ref="T96:AB96"/>
    <mergeCell ref="AC96:AF96"/>
    <mergeCell ref="AG96:AO96"/>
    <mergeCell ref="AT96:AW96"/>
    <mergeCell ref="AX96:BF96"/>
    <mergeCell ref="BG96:BJ96"/>
    <mergeCell ref="BK96:BS96"/>
    <mergeCell ref="BT96:BW96"/>
    <mergeCell ref="BX96:CF96"/>
    <mergeCell ref="C98:D98"/>
    <mergeCell ref="E98:N98"/>
    <mergeCell ref="Q98:R98"/>
    <mergeCell ref="S98:AB98"/>
    <mergeCell ref="AE98:AF98"/>
    <mergeCell ref="AG98:AP98"/>
    <mergeCell ref="C100:D100"/>
    <mergeCell ref="E100:N100"/>
    <mergeCell ref="AE101:AF101"/>
    <mergeCell ref="AG101:AP101"/>
    <mergeCell ref="AT101:AU101"/>
    <mergeCell ref="AV101:BE101"/>
    <mergeCell ref="BH101:BI101"/>
    <mergeCell ref="BJ101:BS101"/>
    <mergeCell ref="BV101:BW101"/>
    <mergeCell ref="BX101:CG101"/>
    <mergeCell ref="B106:B107"/>
    <mergeCell ref="C106:E107"/>
    <mergeCell ref="F106:I107"/>
    <mergeCell ref="J106:P107"/>
    <mergeCell ref="Q106:R107"/>
    <mergeCell ref="V106:W107"/>
    <mergeCell ref="X106:AD107"/>
    <mergeCell ref="AE106:AH107"/>
    <mergeCell ref="AS106:AS107"/>
    <mergeCell ref="AT106:AV107"/>
    <mergeCell ref="AW106:AZ107"/>
    <mergeCell ref="BA106:BG107"/>
    <mergeCell ref="BH106:BI107"/>
    <mergeCell ref="BM106:BN107"/>
    <mergeCell ref="BO106:BU107"/>
    <mergeCell ref="BV106:BY107"/>
    <mergeCell ref="C105:E105"/>
    <mergeCell ref="F105:I105"/>
    <mergeCell ref="J105:P105"/>
    <mergeCell ref="Q105:W105"/>
    <mergeCell ref="X105:AD105"/>
    <mergeCell ref="AE105:AH105"/>
    <mergeCell ref="C102:D102"/>
    <mergeCell ref="E102:N102"/>
    <mergeCell ref="BA110:BG111"/>
    <mergeCell ref="BH110:BI111"/>
    <mergeCell ref="BM110:BN111"/>
    <mergeCell ref="BO110:BU111"/>
    <mergeCell ref="BV110:BY111"/>
    <mergeCell ref="B108:B109"/>
    <mergeCell ref="C108:E109"/>
    <mergeCell ref="C112:E113"/>
    <mergeCell ref="F112:I113"/>
    <mergeCell ref="J112:P113"/>
    <mergeCell ref="Q112:R113"/>
    <mergeCell ref="V112:W113"/>
    <mergeCell ref="X112:AD113"/>
    <mergeCell ref="AE112:AH113"/>
    <mergeCell ref="AS112:AS113"/>
    <mergeCell ref="AT112:AV113"/>
    <mergeCell ref="AW112:AZ113"/>
    <mergeCell ref="BA112:BG113"/>
    <mergeCell ref="BH112:BI113"/>
    <mergeCell ref="BM108:BN109"/>
    <mergeCell ref="F108:I109"/>
    <mergeCell ref="J108:P109"/>
    <mergeCell ref="Q108:R109"/>
    <mergeCell ref="V108:W109"/>
    <mergeCell ref="X108:AD109"/>
    <mergeCell ref="AE108:AH109"/>
    <mergeCell ref="BM112:BN113"/>
    <mergeCell ref="BO112:BU113"/>
    <mergeCell ref="BV112:BY113"/>
    <mergeCell ref="B114:B115"/>
    <mergeCell ref="C114:E115"/>
    <mergeCell ref="F114:I115"/>
    <mergeCell ref="J114:P115"/>
    <mergeCell ref="Q114:R115"/>
    <mergeCell ref="V114:W115"/>
    <mergeCell ref="X114:AD115"/>
    <mergeCell ref="AE114:AH115"/>
    <mergeCell ref="AS114:AS115"/>
    <mergeCell ref="AT114:AV115"/>
    <mergeCell ref="AW114:AZ115"/>
    <mergeCell ref="BA114:BG115"/>
    <mergeCell ref="BH114:BI115"/>
    <mergeCell ref="BM114:BN115"/>
    <mergeCell ref="BO114:BU115"/>
    <mergeCell ref="BV114:BY115"/>
    <mergeCell ref="B112:B113"/>
    <mergeCell ref="AI112:AP113"/>
    <mergeCell ref="AI114:AP115"/>
    <mergeCell ref="B116:B117"/>
    <mergeCell ref="C116:E117"/>
    <mergeCell ref="F116:I117"/>
    <mergeCell ref="J116:P117"/>
    <mergeCell ref="Q116:R117"/>
    <mergeCell ref="V116:W117"/>
    <mergeCell ref="X116:AD117"/>
    <mergeCell ref="AE116:AH117"/>
    <mergeCell ref="AS116:AS117"/>
    <mergeCell ref="AT116:AV117"/>
    <mergeCell ref="AW116:AZ117"/>
    <mergeCell ref="BA116:BG117"/>
    <mergeCell ref="BH116:BI117"/>
    <mergeCell ref="BM116:BN117"/>
    <mergeCell ref="BO116:BU117"/>
    <mergeCell ref="BV116:BY117"/>
    <mergeCell ref="D121:I121"/>
    <mergeCell ref="J121:Q121"/>
    <mergeCell ref="R121:Z121"/>
    <mergeCell ref="AA121:AC121"/>
    <mergeCell ref="AD121:AM121"/>
    <mergeCell ref="AU121:AZ121"/>
    <mergeCell ref="BA121:BH121"/>
    <mergeCell ref="BI121:BQ121"/>
    <mergeCell ref="BR121:BT121"/>
    <mergeCell ref="BU121:CD121"/>
    <mergeCell ref="AI116:AP117"/>
    <mergeCell ref="AI118:AP119"/>
    <mergeCell ref="B118:B119"/>
    <mergeCell ref="C118:E119"/>
    <mergeCell ref="F118:I119"/>
    <mergeCell ref="J118:P119"/>
    <mergeCell ref="D122:I122"/>
    <mergeCell ref="J122:Q122"/>
    <mergeCell ref="R122:Z122"/>
    <mergeCell ref="AA122:AC122"/>
    <mergeCell ref="AD122:AM122"/>
    <mergeCell ref="AU122:AZ122"/>
    <mergeCell ref="BA122:BH122"/>
    <mergeCell ref="BI122:BQ122"/>
    <mergeCell ref="BR122:BT122"/>
    <mergeCell ref="BU122:CD122"/>
    <mergeCell ref="D123:I123"/>
    <mergeCell ref="J123:Q123"/>
    <mergeCell ref="R123:Z123"/>
    <mergeCell ref="AA123:AC123"/>
    <mergeCell ref="AD123:AM123"/>
    <mergeCell ref="AU123:AZ123"/>
    <mergeCell ref="D124:I124"/>
    <mergeCell ref="J124:Q124"/>
    <mergeCell ref="R124:Z124"/>
    <mergeCell ref="AA124:AC124"/>
    <mergeCell ref="AD124:AM124"/>
    <mergeCell ref="AU124:AZ124"/>
    <mergeCell ref="BA124:BH124"/>
    <mergeCell ref="BI124:BQ124"/>
    <mergeCell ref="BR124:BT124"/>
    <mergeCell ref="BU124:CD124"/>
    <mergeCell ref="BA123:BH123"/>
    <mergeCell ref="BI123:BQ123"/>
    <mergeCell ref="BR123:BT123"/>
    <mergeCell ref="BU123:CD123"/>
    <mergeCell ref="BV6:BW6"/>
    <mergeCell ref="BV7:BW7"/>
    <mergeCell ref="BX6:CG6"/>
    <mergeCell ref="AT7:AU7"/>
    <mergeCell ref="AV7:BE7"/>
    <mergeCell ref="BH7:BI7"/>
    <mergeCell ref="BJ7:BS7"/>
    <mergeCell ref="C8:D8"/>
    <mergeCell ref="E8:N8"/>
    <mergeCell ref="Q8:R8"/>
    <mergeCell ref="S8:AB8"/>
    <mergeCell ref="AV8:BE8"/>
    <mergeCell ref="BH8:BI8"/>
    <mergeCell ref="BJ8:BS8"/>
    <mergeCell ref="C6:D6"/>
    <mergeCell ref="E6:N6"/>
    <mergeCell ref="C7:D7"/>
    <mergeCell ref="E7:N7"/>
    <mergeCell ref="Q6:R6"/>
    <mergeCell ref="S6:AB6"/>
    <mergeCell ref="Q7:R7"/>
    <mergeCell ref="S7:AB7"/>
    <mergeCell ref="AE6:AF6"/>
    <mergeCell ref="AG6:AP6"/>
    <mergeCell ref="AE7:AF7"/>
    <mergeCell ref="AG7:AP7"/>
    <mergeCell ref="AT6:AU6"/>
    <mergeCell ref="AV6:BE6"/>
    <mergeCell ref="BH6:BI6"/>
    <mergeCell ref="BJ6:BS6"/>
  </mergeCells>
  <phoneticPr fontId="20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3" pageOrder="overThenDown" orientation="landscape" r:id="rId1"/>
  <rowBreaks count="4" manualBreakCount="4">
    <brk id="31" max="85" man="1"/>
    <brk id="62" max="85" man="1"/>
    <brk id="93" max="85" man="1"/>
    <brk id="124" max="85" man="1"/>
  </rowBreaks>
  <colBreaks count="1" manualBreakCount="1">
    <brk id="43" max="1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Q155"/>
  <sheetViews>
    <sheetView view="pageBreakPreview" topLeftCell="A125" zoomScale="75" zoomScaleNormal="75" zoomScaleSheetLayoutView="75" workbookViewId="0">
      <selection activeCell="AR126" sqref="AR126"/>
    </sheetView>
  </sheetViews>
  <sheetFormatPr defaultRowHeight="14.25"/>
  <cols>
    <col min="1" max="51" width="3.125" style="42" customWidth="1"/>
    <col min="52" max="16384" width="9" style="42"/>
  </cols>
  <sheetData>
    <row r="1" spans="1:43" ht="14.25" customHeight="1">
      <c r="A1" s="542" t="s">
        <v>432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</row>
    <row r="2" spans="1:43" ht="14.25" customHeigh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</row>
    <row r="3" spans="1:43" ht="27.75" customHeight="1">
      <c r="C3" s="543" t="s">
        <v>103</v>
      </c>
      <c r="D3" s="543"/>
      <c r="E3" s="543"/>
      <c r="F3" s="543"/>
      <c r="G3" s="546" t="str">
        <f>U12対戦スケジュール!F6</f>
        <v>石井５</v>
      </c>
      <c r="H3" s="557"/>
      <c r="I3" s="557"/>
      <c r="J3" s="557"/>
      <c r="K3" s="557"/>
      <c r="L3" s="557"/>
      <c r="M3" s="557"/>
      <c r="N3" s="557"/>
      <c r="O3" s="557"/>
      <c r="P3" s="543" t="s">
        <v>104</v>
      </c>
      <c r="Q3" s="543"/>
      <c r="R3" s="543"/>
      <c r="S3" s="543"/>
      <c r="T3" s="546" t="str">
        <f>U12対戦スケジュール!F7</f>
        <v>姿川第一ＦＣ</v>
      </c>
      <c r="U3" s="557"/>
      <c r="V3" s="557"/>
      <c r="W3" s="557"/>
      <c r="X3" s="557"/>
      <c r="Y3" s="557"/>
      <c r="Z3" s="557"/>
      <c r="AA3" s="557"/>
      <c r="AB3" s="557"/>
      <c r="AC3" s="543" t="s">
        <v>105</v>
      </c>
      <c r="AD3" s="543"/>
      <c r="AE3" s="543"/>
      <c r="AF3" s="543"/>
      <c r="AG3" s="547">
        <v>43345</v>
      </c>
      <c r="AH3" s="547"/>
      <c r="AI3" s="547"/>
      <c r="AJ3" s="547"/>
      <c r="AK3" s="547"/>
      <c r="AL3" s="547"/>
      <c r="AM3" s="547"/>
      <c r="AN3" s="547"/>
      <c r="AO3" s="547"/>
    </row>
    <row r="4" spans="1:43" ht="15" customHeight="1"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44"/>
      <c r="X4" s="44"/>
      <c r="Y4" s="44"/>
      <c r="Z4" s="44"/>
      <c r="AA4" s="44"/>
      <c r="AB4" s="44"/>
      <c r="AC4" s="44"/>
    </row>
    <row r="5" spans="1:43" ht="18" customHeight="1">
      <c r="C5" s="407">
        <v>1</v>
      </c>
      <c r="D5" s="407"/>
      <c r="E5" s="408" t="str">
        <f>U12組合せ!$F$10</f>
        <v>姿川第一ＦＣ</v>
      </c>
      <c r="F5" s="408"/>
      <c r="G5" s="408"/>
      <c r="H5" s="408"/>
      <c r="I5" s="408"/>
      <c r="J5" s="408"/>
      <c r="K5" s="408"/>
      <c r="L5" s="408"/>
      <c r="M5" s="408"/>
      <c r="N5" s="408"/>
      <c r="O5" s="45"/>
      <c r="P5" s="45"/>
      <c r="Q5" s="407">
        <v>2</v>
      </c>
      <c r="R5" s="407"/>
      <c r="S5" s="408" t="str">
        <f>U12組合せ!$F$11</f>
        <v>宝木キッカーズ</v>
      </c>
      <c r="T5" s="408"/>
      <c r="U5" s="408"/>
      <c r="V5" s="408"/>
      <c r="W5" s="408"/>
      <c r="X5" s="408"/>
      <c r="Y5" s="408"/>
      <c r="Z5" s="408"/>
      <c r="AA5" s="408"/>
      <c r="AB5" s="408"/>
      <c r="AC5" s="46"/>
      <c r="AD5" s="47"/>
      <c r="AE5" s="407">
        <v>3</v>
      </c>
      <c r="AF5" s="407"/>
      <c r="AG5" s="408" t="str">
        <f>U12組合せ!$F$12</f>
        <v>ｕｎｉｏｎ ｓｃ</v>
      </c>
      <c r="AH5" s="408"/>
      <c r="AI5" s="408"/>
      <c r="AJ5" s="408"/>
      <c r="AK5" s="408"/>
      <c r="AL5" s="408"/>
      <c r="AM5" s="408"/>
      <c r="AN5" s="408"/>
      <c r="AO5" s="408"/>
      <c r="AP5" s="408"/>
    </row>
    <row r="6" spans="1:43" ht="18" customHeight="1">
      <c r="C6" s="403">
        <v>4</v>
      </c>
      <c r="D6" s="403"/>
      <c r="E6" s="408" t="str">
        <f>U12組合せ!$F$13</f>
        <v>河内ＳＣジュベニール</v>
      </c>
      <c r="F6" s="408"/>
      <c r="G6" s="408"/>
      <c r="H6" s="408"/>
      <c r="I6" s="408"/>
      <c r="J6" s="408"/>
      <c r="K6" s="408"/>
      <c r="L6" s="408"/>
      <c r="M6" s="408"/>
      <c r="N6" s="408"/>
      <c r="O6" s="45"/>
      <c r="P6" s="45"/>
      <c r="Q6" s="403">
        <v>5</v>
      </c>
      <c r="R6" s="403"/>
      <c r="S6" s="408" t="str">
        <f>U12組合せ!$F$14</f>
        <v>昭和・戸祭ＳＣ</v>
      </c>
      <c r="T6" s="408"/>
      <c r="U6" s="408"/>
      <c r="V6" s="408"/>
      <c r="W6" s="408"/>
      <c r="X6" s="408"/>
      <c r="Y6" s="408"/>
      <c r="Z6" s="408"/>
      <c r="AA6" s="408"/>
      <c r="AB6" s="408"/>
      <c r="AC6" s="46"/>
      <c r="AD6" s="47"/>
      <c r="AE6" s="403">
        <v>6</v>
      </c>
      <c r="AF6" s="403"/>
      <c r="AG6" s="408" t="str">
        <f>U12組合せ!$F$15</f>
        <v>サウス宇都宮ＳＣ</v>
      </c>
      <c r="AH6" s="408"/>
      <c r="AI6" s="408"/>
      <c r="AJ6" s="408"/>
      <c r="AK6" s="408"/>
      <c r="AL6" s="408"/>
      <c r="AM6" s="408"/>
      <c r="AN6" s="408"/>
      <c r="AO6" s="408"/>
      <c r="AP6" s="408"/>
    </row>
    <row r="7" spans="1:43" ht="18" customHeight="1">
      <c r="C7" s="409">
        <v>7</v>
      </c>
      <c r="D7" s="409"/>
      <c r="E7" s="408" t="str">
        <f>U12組合せ!$F$16</f>
        <v>ＦＣ Ｒｉｓｏ</v>
      </c>
      <c r="F7" s="408"/>
      <c r="G7" s="408"/>
      <c r="H7" s="408"/>
      <c r="I7" s="408"/>
      <c r="J7" s="408"/>
      <c r="K7" s="408"/>
      <c r="L7" s="408"/>
      <c r="M7" s="408"/>
      <c r="N7" s="408"/>
      <c r="O7" s="45"/>
      <c r="P7" s="45"/>
      <c r="Q7" s="409">
        <v>8</v>
      </c>
      <c r="R7" s="409"/>
      <c r="S7" s="408" t="str">
        <f>U12組合せ!$F$17</f>
        <v>富士見ＳＳＳ</v>
      </c>
      <c r="T7" s="408"/>
      <c r="U7" s="408"/>
      <c r="V7" s="408"/>
      <c r="W7" s="408"/>
      <c r="X7" s="408"/>
      <c r="Y7" s="408"/>
      <c r="Z7" s="408"/>
      <c r="AA7" s="408"/>
      <c r="AB7" s="408"/>
      <c r="AC7" s="46"/>
      <c r="AD7" s="47"/>
      <c r="AE7" s="409">
        <v>9</v>
      </c>
      <c r="AF7" s="409"/>
      <c r="AG7" s="408" t="str">
        <f>U12組合せ!$F$18</f>
        <v>豊郷ＪＦＣ宇都宮</v>
      </c>
      <c r="AH7" s="408"/>
      <c r="AI7" s="408"/>
      <c r="AJ7" s="408"/>
      <c r="AK7" s="408"/>
      <c r="AL7" s="408"/>
      <c r="AM7" s="408"/>
      <c r="AN7" s="408"/>
      <c r="AO7" s="408"/>
      <c r="AP7" s="408"/>
    </row>
    <row r="8" spans="1:43" ht="18" customHeight="1">
      <c r="C8" s="409"/>
      <c r="D8" s="409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5"/>
      <c r="P8" s="45"/>
      <c r="Q8" s="409"/>
      <c r="R8" s="409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6"/>
      <c r="AD8" s="45"/>
      <c r="AE8" s="409"/>
      <c r="AF8" s="409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113"/>
    </row>
    <row r="9" spans="1:43" ht="18" customHeight="1">
      <c r="C9" s="409"/>
      <c r="D9" s="409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5"/>
      <c r="P9" s="45"/>
      <c r="Q9" s="409"/>
      <c r="R9" s="409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6"/>
      <c r="AD9" s="47"/>
      <c r="AE9" s="409"/>
      <c r="AF9" s="409"/>
      <c r="AG9" s="404"/>
      <c r="AH9" s="405"/>
      <c r="AI9" s="405"/>
      <c r="AJ9" s="405"/>
      <c r="AK9" s="405"/>
      <c r="AL9" s="405"/>
      <c r="AM9" s="405"/>
      <c r="AN9" s="405"/>
      <c r="AO9" s="405"/>
      <c r="AP9" s="406"/>
    </row>
    <row r="10" spans="1:43" ht="18" customHeight="1">
      <c r="C10" s="48"/>
      <c r="D10" s="49"/>
      <c r="E10" s="49"/>
      <c r="F10" s="49"/>
      <c r="G10" s="49"/>
      <c r="H10" s="49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49"/>
      <c r="U10" s="113"/>
      <c r="V10" s="49"/>
      <c r="W10" s="113"/>
      <c r="X10" s="49"/>
      <c r="Y10" s="113"/>
      <c r="Z10" s="49"/>
      <c r="AA10" s="113"/>
      <c r="AB10" s="49"/>
      <c r="AC10" s="49"/>
    </row>
    <row r="11" spans="1:43" ht="21" customHeight="1" thickBot="1">
      <c r="B11" s="42" t="s">
        <v>106</v>
      </c>
    </row>
    <row r="12" spans="1:43" ht="20.25" customHeight="1" thickBot="1">
      <c r="B12" s="50"/>
      <c r="C12" s="531" t="s">
        <v>107</v>
      </c>
      <c r="D12" s="532"/>
      <c r="E12" s="533"/>
      <c r="F12" s="534" t="s">
        <v>226</v>
      </c>
      <c r="G12" s="535"/>
      <c r="H12" s="535"/>
      <c r="I12" s="536"/>
      <c r="J12" s="532" t="s">
        <v>108</v>
      </c>
      <c r="K12" s="537"/>
      <c r="L12" s="537"/>
      <c r="M12" s="537"/>
      <c r="N12" s="537"/>
      <c r="O12" s="537"/>
      <c r="P12" s="538"/>
      <c r="Q12" s="539" t="s">
        <v>109</v>
      </c>
      <c r="R12" s="539"/>
      <c r="S12" s="539"/>
      <c r="T12" s="539"/>
      <c r="U12" s="539"/>
      <c r="V12" s="539"/>
      <c r="W12" s="539"/>
      <c r="X12" s="540" t="s">
        <v>108</v>
      </c>
      <c r="Y12" s="537"/>
      <c r="Z12" s="537"/>
      <c r="AA12" s="537"/>
      <c r="AB12" s="537"/>
      <c r="AC12" s="537"/>
      <c r="AD12" s="541"/>
      <c r="AE12" s="534" t="s">
        <v>226</v>
      </c>
      <c r="AF12" s="535"/>
      <c r="AG12" s="535"/>
      <c r="AH12" s="536"/>
      <c r="AI12" s="531" t="s">
        <v>409</v>
      </c>
      <c r="AJ12" s="532"/>
      <c r="AK12" s="537"/>
      <c r="AL12" s="537"/>
      <c r="AM12" s="537"/>
      <c r="AN12" s="537"/>
      <c r="AO12" s="537"/>
      <c r="AP12" s="541"/>
    </row>
    <row r="13" spans="1:43" ht="20.100000000000001" customHeight="1">
      <c r="B13" s="467">
        <v>1</v>
      </c>
      <c r="C13" s="469">
        <v>0.375</v>
      </c>
      <c r="D13" s="470"/>
      <c r="E13" s="471"/>
      <c r="F13" s="521"/>
      <c r="G13" s="522"/>
      <c r="H13" s="522"/>
      <c r="I13" s="523"/>
      <c r="J13" s="524" t="str">
        <f>E5</f>
        <v>姿川第一ＦＣ</v>
      </c>
      <c r="K13" s="525"/>
      <c r="L13" s="525"/>
      <c r="M13" s="525"/>
      <c r="N13" s="525"/>
      <c r="O13" s="525"/>
      <c r="P13" s="526"/>
      <c r="Q13" s="527">
        <f>IF(OR(S13="",S14=""),"",S13+S14)</f>
        <v>1</v>
      </c>
      <c r="R13" s="528"/>
      <c r="S13" s="51">
        <v>1</v>
      </c>
      <c r="T13" s="52" t="s">
        <v>110</v>
      </c>
      <c r="U13" s="51">
        <v>0</v>
      </c>
      <c r="V13" s="527">
        <f>IF(OR(U13="",U14=""),"",U13+U14)</f>
        <v>0</v>
      </c>
      <c r="W13" s="528"/>
      <c r="X13" s="529" t="str">
        <f>S5</f>
        <v>宝木キッカーズ</v>
      </c>
      <c r="Y13" s="525"/>
      <c r="Z13" s="525"/>
      <c r="AA13" s="525"/>
      <c r="AB13" s="525"/>
      <c r="AC13" s="525"/>
      <c r="AD13" s="530"/>
      <c r="AE13" s="521"/>
      <c r="AF13" s="522"/>
      <c r="AG13" s="522"/>
      <c r="AH13" s="523"/>
      <c r="AI13" s="554" t="str">
        <f ca="1">DBCS(INDIRECT("U12対戦スケジュール!g"&amp;(ROW()-1)/2+2))</f>
        <v>４／５／５／４</v>
      </c>
      <c r="AJ13" s="555"/>
      <c r="AK13" s="555"/>
      <c r="AL13" s="555"/>
      <c r="AM13" s="555"/>
      <c r="AN13" s="555"/>
      <c r="AO13" s="555"/>
      <c r="AP13" s="556"/>
    </row>
    <row r="14" spans="1:43" ht="20.100000000000001" customHeight="1">
      <c r="B14" s="431"/>
      <c r="C14" s="432"/>
      <c r="D14" s="504"/>
      <c r="E14" s="505"/>
      <c r="F14" s="438"/>
      <c r="G14" s="506"/>
      <c r="H14" s="506"/>
      <c r="I14" s="507"/>
      <c r="J14" s="442"/>
      <c r="K14" s="442"/>
      <c r="L14" s="442"/>
      <c r="M14" s="442"/>
      <c r="N14" s="442"/>
      <c r="O14" s="442"/>
      <c r="P14" s="443"/>
      <c r="Q14" s="446"/>
      <c r="R14" s="447"/>
      <c r="S14" s="118">
        <v>0</v>
      </c>
      <c r="T14" s="54" t="s">
        <v>110</v>
      </c>
      <c r="U14" s="118">
        <v>0</v>
      </c>
      <c r="V14" s="446"/>
      <c r="W14" s="447"/>
      <c r="X14" s="449"/>
      <c r="Y14" s="442"/>
      <c r="Z14" s="442"/>
      <c r="AA14" s="442"/>
      <c r="AB14" s="442"/>
      <c r="AC14" s="442"/>
      <c r="AD14" s="450"/>
      <c r="AE14" s="438"/>
      <c r="AF14" s="506"/>
      <c r="AG14" s="506"/>
      <c r="AH14" s="507"/>
      <c r="AI14" s="514"/>
      <c r="AJ14" s="457"/>
      <c r="AK14" s="457"/>
      <c r="AL14" s="457"/>
      <c r="AM14" s="457"/>
      <c r="AN14" s="457"/>
      <c r="AO14" s="457"/>
      <c r="AP14" s="458"/>
    </row>
    <row r="15" spans="1:43" ht="20.100000000000001" customHeight="1">
      <c r="B15" s="431">
        <v>2</v>
      </c>
      <c r="C15" s="432">
        <v>0.40972222222222227</v>
      </c>
      <c r="D15" s="504">
        <v>0.4375</v>
      </c>
      <c r="E15" s="505"/>
      <c r="F15" s="435"/>
      <c r="G15" s="506"/>
      <c r="H15" s="506"/>
      <c r="I15" s="507"/>
      <c r="J15" s="508" t="str">
        <f>E6</f>
        <v>河内ＳＣジュベニール</v>
      </c>
      <c r="K15" s="509"/>
      <c r="L15" s="509"/>
      <c r="M15" s="509"/>
      <c r="N15" s="509"/>
      <c r="O15" s="509"/>
      <c r="P15" s="510"/>
      <c r="Q15" s="511">
        <f>IF(OR(S15="",S16=""),"",S15+S16)</f>
        <v>0</v>
      </c>
      <c r="R15" s="512"/>
      <c r="S15" s="55">
        <v>0</v>
      </c>
      <c r="T15" s="56" t="s">
        <v>110</v>
      </c>
      <c r="U15" s="55">
        <v>1</v>
      </c>
      <c r="V15" s="511">
        <f>IF(OR(U15="",U16=""),"",U15+U16)</f>
        <v>2</v>
      </c>
      <c r="W15" s="512"/>
      <c r="X15" s="511" t="str">
        <f>S6</f>
        <v>昭和・戸祭ＳＣ</v>
      </c>
      <c r="Y15" s="509"/>
      <c r="Z15" s="509"/>
      <c r="AA15" s="509"/>
      <c r="AB15" s="509"/>
      <c r="AC15" s="509"/>
      <c r="AD15" s="513"/>
      <c r="AE15" s="435"/>
      <c r="AF15" s="506"/>
      <c r="AG15" s="506"/>
      <c r="AH15" s="507"/>
      <c r="AI15" s="461" t="str">
        <f ca="1">DBCS(INDIRECT("U12対戦スケジュール!g"&amp;(ROW()-1)/2+2))</f>
        <v>１／２／２／１</v>
      </c>
      <c r="AJ15" s="462"/>
      <c r="AK15" s="462"/>
      <c r="AL15" s="462"/>
      <c r="AM15" s="462"/>
      <c r="AN15" s="462"/>
      <c r="AO15" s="462"/>
      <c r="AP15" s="463"/>
    </row>
    <row r="16" spans="1:43" ht="20.100000000000001" customHeight="1">
      <c r="B16" s="431"/>
      <c r="C16" s="432"/>
      <c r="D16" s="504"/>
      <c r="E16" s="505"/>
      <c r="F16" s="438"/>
      <c r="G16" s="506"/>
      <c r="H16" s="506"/>
      <c r="I16" s="507"/>
      <c r="J16" s="442"/>
      <c r="K16" s="442"/>
      <c r="L16" s="442"/>
      <c r="M16" s="442"/>
      <c r="N16" s="442"/>
      <c r="O16" s="442"/>
      <c r="P16" s="443"/>
      <c r="Q16" s="446"/>
      <c r="R16" s="447"/>
      <c r="S16" s="118">
        <v>0</v>
      </c>
      <c r="T16" s="54" t="s">
        <v>110</v>
      </c>
      <c r="U16" s="118">
        <v>1</v>
      </c>
      <c r="V16" s="446"/>
      <c r="W16" s="447"/>
      <c r="X16" s="449"/>
      <c r="Y16" s="442"/>
      <c r="Z16" s="442"/>
      <c r="AA16" s="442"/>
      <c r="AB16" s="442"/>
      <c r="AC16" s="442"/>
      <c r="AD16" s="450"/>
      <c r="AE16" s="438"/>
      <c r="AF16" s="506"/>
      <c r="AG16" s="506"/>
      <c r="AH16" s="507"/>
      <c r="AI16" s="514"/>
      <c r="AJ16" s="457"/>
      <c r="AK16" s="457"/>
      <c r="AL16" s="457"/>
      <c r="AM16" s="457"/>
      <c r="AN16" s="457"/>
      <c r="AO16" s="457"/>
      <c r="AP16" s="458"/>
    </row>
    <row r="17" spans="1:43" ht="20.100000000000001" customHeight="1">
      <c r="B17" s="431">
        <v>3</v>
      </c>
      <c r="C17" s="432">
        <v>0.44444444444444442</v>
      </c>
      <c r="D17" s="504"/>
      <c r="E17" s="505"/>
      <c r="F17" s="435"/>
      <c r="G17" s="506"/>
      <c r="H17" s="506"/>
      <c r="I17" s="507"/>
      <c r="J17" s="508" t="str">
        <f>AG5</f>
        <v>ｕｎｉｏｎ ｓｃ</v>
      </c>
      <c r="K17" s="509"/>
      <c r="L17" s="509"/>
      <c r="M17" s="509"/>
      <c r="N17" s="509"/>
      <c r="O17" s="509"/>
      <c r="P17" s="510"/>
      <c r="Q17" s="511">
        <f>IF(OR(S17="",S18=""),"",S17+S18)</f>
        <v>2</v>
      </c>
      <c r="R17" s="512"/>
      <c r="S17" s="55">
        <v>0</v>
      </c>
      <c r="T17" s="56" t="s">
        <v>110</v>
      </c>
      <c r="U17" s="55">
        <v>0</v>
      </c>
      <c r="V17" s="511">
        <f>IF(OR(U17="",U18=""),"",U17+U18)</f>
        <v>0</v>
      </c>
      <c r="W17" s="512"/>
      <c r="X17" s="511" t="str">
        <f>E5</f>
        <v>姿川第一ＦＣ</v>
      </c>
      <c r="Y17" s="509"/>
      <c r="Z17" s="509"/>
      <c r="AA17" s="509"/>
      <c r="AB17" s="509"/>
      <c r="AC17" s="509"/>
      <c r="AD17" s="513"/>
      <c r="AE17" s="435"/>
      <c r="AF17" s="506"/>
      <c r="AG17" s="506"/>
      <c r="AH17" s="507"/>
      <c r="AI17" s="461" t="str">
        <f ca="1">DBCS(INDIRECT("U12対戦スケジュール!g"&amp;(ROW()-1)/2+2))</f>
        <v>６／４／４／６</v>
      </c>
      <c r="AJ17" s="462"/>
      <c r="AK17" s="462"/>
      <c r="AL17" s="462"/>
      <c r="AM17" s="462"/>
      <c r="AN17" s="462"/>
      <c r="AO17" s="462"/>
      <c r="AP17" s="463"/>
    </row>
    <row r="18" spans="1:43" ht="20.100000000000001" customHeight="1">
      <c r="B18" s="431"/>
      <c r="C18" s="432"/>
      <c r="D18" s="504"/>
      <c r="E18" s="505"/>
      <c r="F18" s="438"/>
      <c r="G18" s="506"/>
      <c r="H18" s="506"/>
      <c r="I18" s="507"/>
      <c r="J18" s="442"/>
      <c r="K18" s="442"/>
      <c r="L18" s="442"/>
      <c r="M18" s="442"/>
      <c r="N18" s="442"/>
      <c r="O18" s="442"/>
      <c r="P18" s="443"/>
      <c r="Q18" s="446"/>
      <c r="R18" s="447"/>
      <c r="S18" s="118">
        <v>2</v>
      </c>
      <c r="T18" s="54" t="s">
        <v>110</v>
      </c>
      <c r="U18" s="118">
        <v>0</v>
      </c>
      <c r="V18" s="446"/>
      <c r="W18" s="447"/>
      <c r="X18" s="449"/>
      <c r="Y18" s="442"/>
      <c r="Z18" s="442"/>
      <c r="AA18" s="442"/>
      <c r="AB18" s="442"/>
      <c r="AC18" s="442"/>
      <c r="AD18" s="450"/>
      <c r="AE18" s="438"/>
      <c r="AF18" s="506"/>
      <c r="AG18" s="506"/>
      <c r="AH18" s="507"/>
      <c r="AI18" s="459"/>
      <c r="AJ18" s="387"/>
      <c r="AK18" s="387"/>
      <c r="AL18" s="387"/>
      <c r="AM18" s="387"/>
      <c r="AN18" s="387"/>
      <c r="AO18" s="387"/>
      <c r="AP18" s="460"/>
    </row>
    <row r="19" spans="1:43" ht="20.100000000000001" customHeight="1">
      <c r="B19" s="431">
        <v>4</v>
      </c>
      <c r="C19" s="432">
        <v>0.47916666666666669</v>
      </c>
      <c r="D19" s="504">
        <v>0.4375</v>
      </c>
      <c r="E19" s="505"/>
      <c r="F19" s="435"/>
      <c r="G19" s="506"/>
      <c r="H19" s="506"/>
      <c r="I19" s="507"/>
      <c r="J19" s="508" t="str">
        <f>AG6</f>
        <v>サウス宇都宮ＳＣ</v>
      </c>
      <c r="K19" s="509"/>
      <c r="L19" s="509"/>
      <c r="M19" s="509"/>
      <c r="N19" s="509"/>
      <c r="O19" s="509"/>
      <c r="P19" s="510"/>
      <c r="Q19" s="511">
        <f>IF(OR(S19="",S20=""),"",S19+S20)</f>
        <v>5</v>
      </c>
      <c r="R19" s="512"/>
      <c r="S19" s="55">
        <v>4</v>
      </c>
      <c r="T19" s="56" t="s">
        <v>110</v>
      </c>
      <c r="U19" s="55">
        <v>0</v>
      </c>
      <c r="V19" s="511">
        <f>IF(OR(U19="",U20=""),"",U19+U20)</f>
        <v>0</v>
      </c>
      <c r="W19" s="512"/>
      <c r="X19" s="511" t="str">
        <f>E6</f>
        <v>河内ＳＣジュベニール</v>
      </c>
      <c r="Y19" s="509"/>
      <c r="Z19" s="509"/>
      <c r="AA19" s="509"/>
      <c r="AB19" s="509"/>
      <c r="AC19" s="509"/>
      <c r="AD19" s="513"/>
      <c r="AE19" s="435"/>
      <c r="AF19" s="506"/>
      <c r="AG19" s="506"/>
      <c r="AH19" s="507"/>
      <c r="AI19" s="456" t="str">
        <f ca="1">DBCS(INDIRECT("U12対戦スケジュール!g"&amp;(ROW()-1)/2+2))</f>
        <v>３／１／１／３</v>
      </c>
      <c r="AJ19" s="457"/>
      <c r="AK19" s="457"/>
      <c r="AL19" s="457"/>
      <c r="AM19" s="457"/>
      <c r="AN19" s="457"/>
      <c r="AO19" s="457"/>
      <c r="AP19" s="458"/>
    </row>
    <row r="20" spans="1:43" ht="20.100000000000001" customHeight="1">
      <c r="B20" s="431"/>
      <c r="C20" s="432"/>
      <c r="D20" s="504"/>
      <c r="E20" s="505"/>
      <c r="F20" s="438"/>
      <c r="G20" s="506"/>
      <c r="H20" s="506"/>
      <c r="I20" s="507"/>
      <c r="J20" s="442"/>
      <c r="K20" s="442"/>
      <c r="L20" s="442"/>
      <c r="M20" s="442"/>
      <c r="N20" s="442"/>
      <c r="O20" s="442"/>
      <c r="P20" s="443"/>
      <c r="Q20" s="446"/>
      <c r="R20" s="447"/>
      <c r="S20" s="118">
        <v>1</v>
      </c>
      <c r="T20" s="54" t="s">
        <v>110</v>
      </c>
      <c r="U20" s="118">
        <v>0</v>
      </c>
      <c r="V20" s="446"/>
      <c r="W20" s="447"/>
      <c r="X20" s="449"/>
      <c r="Y20" s="442"/>
      <c r="Z20" s="442"/>
      <c r="AA20" s="442"/>
      <c r="AB20" s="442"/>
      <c r="AC20" s="442"/>
      <c r="AD20" s="450"/>
      <c r="AE20" s="438"/>
      <c r="AF20" s="506"/>
      <c r="AG20" s="506"/>
      <c r="AH20" s="507"/>
      <c r="AI20" s="514"/>
      <c r="AJ20" s="457"/>
      <c r="AK20" s="457"/>
      <c r="AL20" s="457"/>
      <c r="AM20" s="457"/>
      <c r="AN20" s="457"/>
      <c r="AO20" s="457"/>
      <c r="AP20" s="458"/>
    </row>
    <row r="21" spans="1:43" ht="20.100000000000001" customHeight="1">
      <c r="B21" s="431">
        <v>5</v>
      </c>
      <c r="C21" s="432">
        <v>0.51388888888888895</v>
      </c>
      <c r="D21" s="504"/>
      <c r="E21" s="505"/>
      <c r="F21" s="435"/>
      <c r="G21" s="506"/>
      <c r="H21" s="506"/>
      <c r="I21" s="507"/>
      <c r="J21" s="508" t="str">
        <f>S5</f>
        <v>宝木キッカーズ</v>
      </c>
      <c r="K21" s="509"/>
      <c r="L21" s="509"/>
      <c r="M21" s="509"/>
      <c r="N21" s="509"/>
      <c r="O21" s="509"/>
      <c r="P21" s="510"/>
      <c r="Q21" s="511">
        <f>IF(OR(S21="",S22=""),"",S21+S22)</f>
        <v>2</v>
      </c>
      <c r="R21" s="512"/>
      <c r="S21" s="55">
        <v>2</v>
      </c>
      <c r="T21" s="56" t="s">
        <v>110</v>
      </c>
      <c r="U21" s="55">
        <v>2</v>
      </c>
      <c r="V21" s="511">
        <f>IF(OR(U21="",U22=""),"",U21+U22)</f>
        <v>4</v>
      </c>
      <c r="W21" s="512"/>
      <c r="X21" s="511" t="str">
        <f>AG5</f>
        <v>ｕｎｉｏｎ ｓｃ</v>
      </c>
      <c r="Y21" s="509"/>
      <c r="Z21" s="509"/>
      <c r="AA21" s="509"/>
      <c r="AB21" s="509"/>
      <c r="AC21" s="509"/>
      <c r="AD21" s="513"/>
      <c r="AE21" s="435"/>
      <c r="AF21" s="506"/>
      <c r="AG21" s="506"/>
      <c r="AH21" s="507"/>
      <c r="AI21" s="461" t="str">
        <f ca="1">DBCS(INDIRECT("U12対戦スケジュール!g"&amp;(ROW()-1)/2+2))</f>
        <v>５／６／６／５</v>
      </c>
      <c r="AJ21" s="462"/>
      <c r="AK21" s="462"/>
      <c r="AL21" s="462"/>
      <c r="AM21" s="462"/>
      <c r="AN21" s="462"/>
      <c r="AO21" s="462"/>
      <c r="AP21" s="463"/>
    </row>
    <row r="22" spans="1:43" ht="20.100000000000001" customHeight="1">
      <c r="B22" s="431"/>
      <c r="C22" s="432"/>
      <c r="D22" s="504"/>
      <c r="E22" s="505"/>
      <c r="F22" s="438"/>
      <c r="G22" s="506"/>
      <c r="H22" s="506"/>
      <c r="I22" s="507"/>
      <c r="J22" s="442"/>
      <c r="K22" s="442"/>
      <c r="L22" s="442"/>
      <c r="M22" s="442"/>
      <c r="N22" s="442"/>
      <c r="O22" s="442"/>
      <c r="P22" s="443"/>
      <c r="Q22" s="446"/>
      <c r="R22" s="447"/>
      <c r="S22" s="118">
        <v>0</v>
      </c>
      <c r="T22" s="54" t="s">
        <v>110</v>
      </c>
      <c r="U22" s="118">
        <v>2</v>
      </c>
      <c r="V22" s="446"/>
      <c r="W22" s="447"/>
      <c r="X22" s="449"/>
      <c r="Y22" s="442"/>
      <c r="Z22" s="442"/>
      <c r="AA22" s="442"/>
      <c r="AB22" s="442"/>
      <c r="AC22" s="442"/>
      <c r="AD22" s="450"/>
      <c r="AE22" s="438"/>
      <c r="AF22" s="506"/>
      <c r="AG22" s="506"/>
      <c r="AH22" s="507"/>
      <c r="AI22" s="459"/>
      <c r="AJ22" s="387"/>
      <c r="AK22" s="387"/>
      <c r="AL22" s="387"/>
      <c r="AM22" s="387"/>
      <c r="AN22" s="387"/>
      <c r="AO22" s="387"/>
      <c r="AP22" s="460"/>
    </row>
    <row r="23" spans="1:43" ht="20.100000000000001" customHeight="1">
      <c r="B23" s="431">
        <v>6</v>
      </c>
      <c r="C23" s="432">
        <v>0.54861111111111105</v>
      </c>
      <c r="D23" s="433">
        <v>0.4375</v>
      </c>
      <c r="E23" s="434"/>
      <c r="F23" s="435"/>
      <c r="G23" s="436"/>
      <c r="H23" s="436"/>
      <c r="I23" s="437"/>
      <c r="J23" s="439" t="str">
        <f>S6</f>
        <v>昭和・戸祭ＳＣ</v>
      </c>
      <c r="K23" s="440"/>
      <c r="L23" s="440"/>
      <c r="M23" s="440"/>
      <c r="N23" s="440"/>
      <c r="O23" s="440"/>
      <c r="P23" s="441"/>
      <c r="Q23" s="444">
        <f>IF(OR(S23="",S24=""),"",S23+S24)</f>
        <v>1</v>
      </c>
      <c r="R23" s="445"/>
      <c r="S23" s="55">
        <v>0</v>
      </c>
      <c r="T23" s="56" t="s">
        <v>110</v>
      </c>
      <c r="U23" s="55">
        <v>0</v>
      </c>
      <c r="V23" s="444">
        <f>IF(OR(U23="",U24=""),"",U23+U24)</f>
        <v>0</v>
      </c>
      <c r="W23" s="445"/>
      <c r="X23" s="444" t="str">
        <f>AG6</f>
        <v>サウス宇都宮ＳＣ</v>
      </c>
      <c r="Y23" s="440"/>
      <c r="Z23" s="440"/>
      <c r="AA23" s="440"/>
      <c r="AB23" s="440"/>
      <c r="AC23" s="440"/>
      <c r="AD23" s="448"/>
      <c r="AE23" s="435"/>
      <c r="AF23" s="436"/>
      <c r="AG23" s="436"/>
      <c r="AH23" s="437"/>
      <c r="AI23" s="456" t="str">
        <f ca="1">DBCS(INDIRECT("U12対戦スケジュール!g"&amp;(ROW()-1)/2+2))</f>
        <v>２／３／３／２</v>
      </c>
      <c r="AJ23" s="457"/>
      <c r="AK23" s="457"/>
      <c r="AL23" s="457"/>
      <c r="AM23" s="457"/>
      <c r="AN23" s="457"/>
      <c r="AO23" s="457"/>
      <c r="AP23" s="458"/>
    </row>
    <row r="24" spans="1:43" ht="20.100000000000001" customHeight="1">
      <c r="B24" s="431"/>
      <c r="C24" s="432"/>
      <c r="D24" s="433"/>
      <c r="E24" s="434"/>
      <c r="F24" s="438"/>
      <c r="G24" s="436"/>
      <c r="H24" s="436"/>
      <c r="I24" s="437"/>
      <c r="J24" s="442"/>
      <c r="K24" s="442"/>
      <c r="L24" s="442"/>
      <c r="M24" s="442"/>
      <c r="N24" s="442"/>
      <c r="O24" s="442"/>
      <c r="P24" s="443"/>
      <c r="Q24" s="446"/>
      <c r="R24" s="447"/>
      <c r="S24" s="118">
        <v>1</v>
      </c>
      <c r="T24" s="54" t="s">
        <v>110</v>
      </c>
      <c r="U24" s="118">
        <v>0</v>
      </c>
      <c r="V24" s="446"/>
      <c r="W24" s="447"/>
      <c r="X24" s="449"/>
      <c r="Y24" s="442"/>
      <c r="Z24" s="442"/>
      <c r="AA24" s="442"/>
      <c r="AB24" s="442"/>
      <c r="AC24" s="442"/>
      <c r="AD24" s="450"/>
      <c r="AE24" s="438"/>
      <c r="AF24" s="436"/>
      <c r="AG24" s="436"/>
      <c r="AH24" s="437"/>
      <c r="AI24" s="459"/>
      <c r="AJ24" s="387"/>
      <c r="AK24" s="387"/>
      <c r="AL24" s="387"/>
      <c r="AM24" s="387"/>
      <c r="AN24" s="387"/>
      <c r="AO24" s="387"/>
      <c r="AP24" s="460"/>
    </row>
    <row r="25" spans="1:43" ht="20.100000000000001" customHeight="1">
      <c r="B25" s="467">
        <v>7</v>
      </c>
      <c r="C25" s="469">
        <v>0.58333333333333337</v>
      </c>
      <c r="D25" s="470">
        <v>0.4375</v>
      </c>
      <c r="E25" s="471"/>
      <c r="F25" s="475"/>
      <c r="G25" s="387"/>
      <c r="H25" s="387"/>
      <c r="I25" s="460"/>
      <c r="J25" s="479"/>
      <c r="K25" s="480"/>
      <c r="L25" s="480"/>
      <c r="M25" s="480"/>
      <c r="N25" s="480"/>
      <c r="O25" s="480"/>
      <c r="P25" s="481"/>
      <c r="Q25" s="527" t="str">
        <f>IF(OR(S25="",S26=""),"",S25+S26)</f>
        <v/>
      </c>
      <c r="R25" s="528"/>
      <c r="S25" s="51"/>
      <c r="T25" s="52" t="s">
        <v>110</v>
      </c>
      <c r="U25" s="51"/>
      <c r="V25" s="527" t="str">
        <f>IF(OR(U25="",U26=""),"",U25+U26)</f>
        <v/>
      </c>
      <c r="W25" s="528"/>
      <c r="X25" s="527"/>
      <c r="Y25" s="480"/>
      <c r="Z25" s="480"/>
      <c r="AA25" s="480"/>
      <c r="AB25" s="480"/>
      <c r="AC25" s="480"/>
      <c r="AD25" s="551"/>
      <c r="AE25" s="475"/>
      <c r="AF25" s="387"/>
      <c r="AG25" s="387"/>
      <c r="AH25" s="460"/>
      <c r="AI25" s="461" t="str">
        <f ca="1">DBCS(INDIRECT("U12対戦スケジュール!e"&amp;(ROW()-1)/2+2))</f>
        <v/>
      </c>
      <c r="AJ25" s="462"/>
      <c r="AK25" s="462"/>
      <c r="AL25" s="462"/>
      <c r="AM25" s="462"/>
      <c r="AN25" s="462"/>
      <c r="AO25" s="462"/>
      <c r="AP25" s="463"/>
    </row>
    <row r="26" spans="1:43" ht="20.100000000000001" customHeight="1" thickBot="1">
      <c r="B26" s="468"/>
      <c r="C26" s="472"/>
      <c r="D26" s="473"/>
      <c r="E26" s="474"/>
      <c r="F26" s="476"/>
      <c r="G26" s="477"/>
      <c r="H26" s="477"/>
      <c r="I26" s="478"/>
      <c r="J26" s="482"/>
      <c r="K26" s="482"/>
      <c r="L26" s="482"/>
      <c r="M26" s="482"/>
      <c r="N26" s="482"/>
      <c r="O26" s="482"/>
      <c r="P26" s="483"/>
      <c r="Q26" s="549"/>
      <c r="R26" s="550"/>
      <c r="S26" s="57"/>
      <c r="T26" s="58" t="s">
        <v>110</v>
      </c>
      <c r="U26" s="57"/>
      <c r="V26" s="549"/>
      <c r="W26" s="550"/>
      <c r="X26" s="552"/>
      <c r="Y26" s="482"/>
      <c r="Z26" s="482"/>
      <c r="AA26" s="482"/>
      <c r="AB26" s="482"/>
      <c r="AC26" s="482"/>
      <c r="AD26" s="553"/>
      <c r="AE26" s="476"/>
      <c r="AF26" s="477"/>
      <c r="AG26" s="477"/>
      <c r="AH26" s="478"/>
      <c r="AI26" s="464"/>
      <c r="AJ26" s="465"/>
      <c r="AK26" s="465"/>
      <c r="AL26" s="465"/>
      <c r="AM26" s="465"/>
      <c r="AN26" s="465"/>
      <c r="AO26" s="465"/>
      <c r="AP26" s="466"/>
    </row>
    <row r="27" spans="1:43" s="47" customFormat="1" ht="15.75" customHeight="1" thickBot="1">
      <c r="A27" s="45"/>
      <c r="B27" s="115"/>
      <c r="C27" s="116"/>
      <c r="D27" s="116"/>
      <c r="E27" s="116"/>
      <c r="F27" s="115"/>
      <c r="G27" s="115"/>
      <c r="H27" s="115"/>
      <c r="I27" s="115"/>
      <c r="J27" s="115"/>
      <c r="K27" s="111"/>
      <c r="L27" s="111"/>
      <c r="M27" s="62"/>
      <c r="N27" s="63"/>
      <c r="O27" s="62"/>
      <c r="P27" s="111"/>
      <c r="Q27" s="111"/>
      <c r="R27" s="115"/>
      <c r="S27" s="115"/>
      <c r="T27" s="115"/>
      <c r="U27" s="115"/>
      <c r="V27" s="115"/>
      <c r="W27" s="64"/>
      <c r="X27" s="64"/>
      <c r="Y27" s="64"/>
      <c r="Z27" s="64"/>
      <c r="AA27" s="64"/>
      <c r="AB27" s="64"/>
      <c r="AC27" s="45"/>
    </row>
    <row r="28" spans="1:43" ht="20.25" customHeight="1" thickBot="1">
      <c r="D28" s="451" t="s">
        <v>112</v>
      </c>
      <c r="E28" s="452"/>
      <c r="F28" s="452"/>
      <c r="G28" s="452"/>
      <c r="H28" s="452"/>
      <c r="I28" s="452"/>
      <c r="J28" s="452" t="s">
        <v>108</v>
      </c>
      <c r="K28" s="452"/>
      <c r="L28" s="452"/>
      <c r="M28" s="452"/>
      <c r="N28" s="452"/>
      <c r="O28" s="452"/>
      <c r="P28" s="452"/>
      <c r="Q28" s="452"/>
      <c r="R28" s="453" t="s">
        <v>113</v>
      </c>
      <c r="S28" s="453"/>
      <c r="T28" s="453"/>
      <c r="U28" s="453"/>
      <c r="V28" s="453"/>
      <c r="W28" s="453"/>
      <c r="X28" s="453"/>
      <c r="Y28" s="453"/>
      <c r="Z28" s="453"/>
      <c r="AA28" s="454" t="s">
        <v>114</v>
      </c>
      <c r="AB28" s="454"/>
      <c r="AC28" s="454"/>
      <c r="AD28" s="454" t="s">
        <v>115</v>
      </c>
      <c r="AE28" s="454"/>
      <c r="AF28" s="454"/>
      <c r="AG28" s="454"/>
      <c r="AH28" s="454"/>
      <c r="AI28" s="454"/>
      <c r="AJ28" s="454"/>
      <c r="AK28" s="454"/>
      <c r="AL28" s="454"/>
      <c r="AM28" s="455"/>
    </row>
    <row r="29" spans="1:43" ht="30" customHeight="1">
      <c r="D29" s="410" t="s">
        <v>116</v>
      </c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2"/>
      <c r="S29" s="412"/>
      <c r="T29" s="412"/>
      <c r="U29" s="412"/>
      <c r="V29" s="412"/>
      <c r="W29" s="412"/>
      <c r="X29" s="412"/>
      <c r="Y29" s="412"/>
      <c r="Z29" s="412"/>
      <c r="AA29" s="413"/>
      <c r="AB29" s="413"/>
      <c r="AC29" s="413"/>
      <c r="AD29" s="414"/>
      <c r="AE29" s="414"/>
      <c r="AF29" s="414"/>
      <c r="AG29" s="414"/>
      <c r="AH29" s="414"/>
      <c r="AI29" s="414"/>
      <c r="AJ29" s="414"/>
      <c r="AK29" s="414"/>
      <c r="AL29" s="414"/>
      <c r="AM29" s="415"/>
    </row>
    <row r="30" spans="1:43" ht="30" customHeight="1">
      <c r="D30" s="419" t="s">
        <v>116</v>
      </c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1"/>
      <c r="S30" s="421"/>
      <c r="T30" s="421"/>
      <c r="U30" s="421"/>
      <c r="V30" s="421"/>
      <c r="W30" s="421"/>
      <c r="X30" s="421"/>
      <c r="Y30" s="421"/>
      <c r="Z30" s="421"/>
      <c r="AA30" s="422"/>
      <c r="AB30" s="422"/>
      <c r="AC30" s="422"/>
      <c r="AD30" s="423"/>
      <c r="AE30" s="423"/>
      <c r="AF30" s="423"/>
      <c r="AG30" s="423"/>
      <c r="AH30" s="423"/>
      <c r="AI30" s="423"/>
      <c r="AJ30" s="423"/>
      <c r="AK30" s="423"/>
      <c r="AL30" s="423"/>
      <c r="AM30" s="424"/>
    </row>
    <row r="31" spans="1:43" ht="30" customHeight="1" thickBot="1">
      <c r="D31" s="425" t="s">
        <v>116</v>
      </c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7"/>
      <c r="S31" s="427"/>
      <c r="T31" s="427"/>
      <c r="U31" s="427"/>
      <c r="V31" s="427"/>
      <c r="W31" s="427"/>
      <c r="X31" s="427"/>
      <c r="Y31" s="427"/>
      <c r="Z31" s="427"/>
      <c r="AA31" s="428"/>
      <c r="AB31" s="428"/>
      <c r="AC31" s="428"/>
      <c r="AD31" s="429"/>
      <c r="AE31" s="429"/>
      <c r="AF31" s="429"/>
      <c r="AG31" s="429"/>
      <c r="AH31" s="429"/>
      <c r="AI31" s="429"/>
      <c r="AJ31" s="429"/>
      <c r="AK31" s="429"/>
      <c r="AL31" s="429"/>
      <c r="AM31" s="430"/>
    </row>
    <row r="32" spans="1:43" ht="14.25" customHeight="1">
      <c r="A32" s="542" t="s">
        <v>417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</row>
    <row r="33" spans="1:43" ht="14.25" customHeight="1">
      <c r="A33" s="542"/>
      <c r="B33" s="542"/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2"/>
      <c r="AL33" s="542"/>
      <c r="AM33" s="542"/>
      <c r="AN33" s="542"/>
      <c r="AO33" s="542"/>
      <c r="AP33" s="542"/>
      <c r="AQ33" s="542"/>
    </row>
    <row r="34" spans="1:43" ht="27.75" customHeight="1">
      <c r="C34" s="543" t="s">
        <v>103</v>
      </c>
      <c r="D34" s="543"/>
      <c r="E34" s="543"/>
      <c r="F34" s="543"/>
      <c r="G34" s="543" t="s">
        <v>549</v>
      </c>
      <c r="H34" s="543"/>
      <c r="I34" s="543"/>
      <c r="J34" s="543"/>
      <c r="K34" s="543"/>
      <c r="L34" s="543"/>
      <c r="M34" s="543"/>
      <c r="N34" s="543"/>
      <c r="O34" s="543"/>
      <c r="P34" s="543" t="s">
        <v>104</v>
      </c>
      <c r="Q34" s="543"/>
      <c r="R34" s="543"/>
      <c r="S34" s="543"/>
      <c r="T34" s="543" t="s">
        <v>550</v>
      </c>
      <c r="U34" s="543"/>
      <c r="V34" s="543"/>
      <c r="W34" s="543"/>
      <c r="X34" s="543"/>
      <c r="Y34" s="543"/>
      <c r="Z34" s="543"/>
      <c r="AA34" s="543"/>
      <c r="AB34" s="543"/>
      <c r="AC34" s="543" t="s">
        <v>105</v>
      </c>
      <c r="AD34" s="543"/>
      <c r="AE34" s="543"/>
      <c r="AF34" s="543"/>
      <c r="AG34" s="547">
        <v>43351</v>
      </c>
      <c r="AH34" s="547"/>
      <c r="AI34" s="547"/>
      <c r="AJ34" s="547"/>
      <c r="AK34" s="547"/>
      <c r="AL34" s="547"/>
      <c r="AM34" s="547"/>
      <c r="AN34" s="547"/>
      <c r="AO34" s="547"/>
    </row>
    <row r="35" spans="1:43" ht="15" customHeight="1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  <c r="X35" s="44"/>
      <c r="Y35" s="44"/>
      <c r="Z35" s="44"/>
      <c r="AA35" s="44"/>
      <c r="AB35" s="44"/>
      <c r="AC35" s="44"/>
    </row>
    <row r="36" spans="1:43" ht="18" customHeight="1">
      <c r="C36" s="407">
        <v>1</v>
      </c>
      <c r="D36" s="407"/>
      <c r="E36" s="408" t="str">
        <f>U12組合せ!$F$10</f>
        <v>姿川第一ＦＣ</v>
      </c>
      <c r="F36" s="408"/>
      <c r="G36" s="408"/>
      <c r="H36" s="408"/>
      <c r="I36" s="408"/>
      <c r="J36" s="408"/>
      <c r="K36" s="408"/>
      <c r="L36" s="408"/>
      <c r="M36" s="408"/>
      <c r="N36" s="408"/>
      <c r="O36" s="45"/>
      <c r="P36" s="45"/>
      <c r="Q36" s="409">
        <v>2</v>
      </c>
      <c r="R36" s="409"/>
      <c r="S36" s="408" t="str">
        <f>U12組合せ!$F$11</f>
        <v>宝木キッカーズ</v>
      </c>
      <c r="T36" s="408"/>
      <c r="U36" s="408"/>
      <c r="V36" s="408"/>
      <c r="W36" s="408"/>
      <c r="X36" s="408"/>
      <c r="Y36" s="408"/>
      <c r="Z36" s="408"/>
      <c r="AA36" s="408"/>
      <c r="AB36" s="408"/>
      <c r="AC36" s="46"/>
      <c r="AD36" s="47"/>
      <c r="AE36" s="403">
        <v>3</v>
      </c>
      <c r="AF36" s="403"/>
      <c r="AG36" s="408" t="str">
        <f>U12組合せ!$F$12</f>
        <v>ｕｎｉｏｎ ｓｃ</v>
      </c>
      <c r="AH36" s="408"/>
      <c r="AI36" s="408"/>
      <c r="AJ36" s="408"/>
      <c r="AK36" s="408"/>
      <c r="AL36" s="408"/>
      <c r="AM36" s="408"/>
      <c r="AN36" s="408"/>
      <c r="AO36" s="408"/>
      <c r="AP36" s="408"/>
    </row>
    <row r="37" spans="1:43" ht="18" customHeight="1">
      <c r="C37" s="407">
        <v>4</v>
      </c>
      <c r="D37" s="407"/>
      <c r="E37" s="408" t="str">
        <f>U12組合せ!$F$13</f>
        <v>河内ＳＣジュベニール</v>
      </c>
      <c r="F37" s="408"/>
      <c r="G37" s="408"/>
      <c r="H37" s="408"/>
      <c r="I37" s="408"/>
      <c r="J37" s="408"/>
      <c r="K37" s="408"/>
      <c r="L37" s="408"/>
      <c r="M37" s="408"/>
      <c r="N37" s="408"/>
      <c r="O37" s="45"/>
      <c r="P37" s="45"/>
      <c r="Q37" s="409">
        <v>5</v>
      </c>
      <c r="R37" s="409"/>
      <c r="S37" s="408" t="str">
        <f>U12組合せ!$F$14</f>
        <v>昭和・戸祭ＳＣ</v>
      </c>
      <c r="T37" s="408"/>
      <c r="U37" s="408"/>
      <c r="V37" s="408"/>
      <c r="W37" s="408"/>
      <c r="X37" s="408"/>
      <c r="Y37" s="408"/>
      <c r="Z37" s="408"/>
      <c r="AA37" s="408"/>
      <c r="AB37" s="408"/>
      <c r="AC37" s="46"/>
      <c r="AD37" s="47"/>
      <c r="AE37" s="403">
        <v>6</v>
      </c>
      <c r="AF37" s="403"/>
      <c r="AG37" s="408" t="str">
        <f>U12組合せ!$F$15</f>
        <v>サウス宇都宮ＳＣ</v>
      </c>
      <c r="AH37" s="408"/>
      <c r="AI37" s="408"/>
      <c r="AJ37" s="408"/>
      <c r="AK37" s="408"/>
      <c r="AL37" s="408"/>
      <c r="AM37" s="408"/>
      <c r="AN37" s="408"/>
      <c r="AO37" s="408"/>
      <c r="AP37" s="408"/>
    </row>
    <row r="38" spans="1:43" ht="18" customHeight="1">
      <c r="C38" s="407">
        <v>7</v>
      </c>
      <c r="D38" s="407"/>
      <c r="E38" s="408" t="str">
        <f>U12組合せ!$F$16</f>
        <v>ＦＣ Ｒｉｓｏ</v>
      </c>
      <c r="F38" s="408"/>
      <c r="G38" s="408"/>
      <c r="H38" s="408"/>
      <c r="I38" s="408"/>
      <c r="J38" s="408"/>
      <c r="K38" s="408"/>
      <c r="L38" s="408"/>
      <c r="M38" s="408"/>
      <c r="N38" s="408"/>
      <c r="O38" s="45"/>
      <c r="P38" s="45"/>
      <c r="Q38" s="409">
        <v>8</v>
      </c>
      <c r="R38" s="409"/>
      <c r="S38" s="408" t="str">
        <f>U12組合せ!$F$17</f>
        <v>富士見ＳＳＳ</v>
      </c>
      <c r="T38" s="408"/>
      <c r="U38" s="408"/>
      <c r="V38" s="408"/>
      <c r="W38" s="408"/>
      <c r="X38" s="408"/>
      <c r="Y38" s="408"/>
      <c r="Z38" s="408"/>
      <c r="AA38" s="408"/>
      <c r="AB38" s="408"/>
      <c r="AC38" s="46"/>
      <c r="AD38" s="47"/>
      <c r="AE38" s="403">
        <v>9</v>
      </c>
      <c r="AF38" s="403"/>
      <c r="AG38" s="408" t="str">
        <f>U12組合せ!$F$18</f>
        <v>豊郷ＪＦＣ宇都宮</v>
      </c>
      <c r="AH38" s="408"/>
      <c r="AI38" s="408"/>
      <c r="AJ38" s="408"/>
      <c r="AK38" s="408"/>
      <c r="AL38" s="408"/>
      <c r="AM38" s="408"/>
      <c r="AN38" s="408"/>
      <c r="AO38" s="408"/>
      <c r="AP38" s="408"/>
    </row>
    <row r="39" spans="1:43" ht="18" customHeight="1">
      <c r="C39" s="409"/>
      <c r="D39" s="409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5"/>
      <c r="P39" s="45"/>
      <c r="Q39" s="409"/>
      <c r="R39" s="409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6"/>
      <c r="AD39" s="45"/>
      <c r="AE39" s="409"/>
      <c r="AF39" s="409"/>
      <c r="AG39" s="408"/>
      <c r="AH39" s="408"/>
      <c r="AI39" s="408"/>
      <c r="AJ39" s="408"/>
      <c r="AK39" s="408"/>
      <c r="AL39" s="408"/>
      <c r="AM39" s="408"/>
      <c r="AN39" s="408"/>
      <c r="AO39" s="408"/>
      <c r="AP39" s="408"/>
      <c r="AQ39" s="113"/>
    </row>
    <row r="40" spans="1:43" ht="18" customHeight="1">
      <c r="C40" s="409"/>
      <c r="D40" s="409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5"/>
      <c r="P40" s="45"/>
      <c r="Q40" s="409"/>
      <c r="R40" s="409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6"/>
      <c r="AD40" s="47"/>
      <c r="AE40" s="409"/>
      <c r="AF40" s="409"/>
      <c r="AG40" s="404"/>
      <c r="AH40" s="405"/>
      <c r="AI40" s="405"/>
      <c r="AJ40" s="405"/>
      <c r="AK40" s="405"/>
      <c r="AL40" s="405"/>
      <c r="AM40" s="405"/>
      <c r="AN40" s="405"/>
      <c r="AO40" s="405"/>
      <c r="AP40" s="406"/>
    </row>
    <row r="41" spans="1:43" ht="15" customHeight="1">
      <c r="C41" s="48"/>
      <c r="D41" s="49"/>
      <c r="E41" s="49"/>
      <c r="F41" s="49"/>
      <c r="G41" s="49"/>
      <c r="H41" s="49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43" ht="21" customHeight="1" thickBot="1">
      <c r="B42" s="42" t="s">
        <v>106</v>
      </c>
    </row>
    <row r="43" spans="1:43" ht="20.25" customHeight="1" thickBot="1">
      <c r="B43" s="50"/>
      <c r="C43" s="531" t="s">
        <v>107</v>
      </c>
      <c r="D43" s="532"/>
      <c r="E43" s="533"/>
      <c r="F43" s="534" t="s">
        <v>226</v>
      </c>
      <c r="G43" s="535"/>
      <c r="H43" s="535"/>
      <c r="I43" s="536"/>
      <c r="J43" s="532" t="s">
        <v>108</v>
      </c>
      <c r="K43" s="537"/>
      <c r="L43" s="537"/>
      <c r="M43" s="537"/>
      <c r="N43" s="537"/>
      <c r="O43" s="537"/>
      <c r="P43" s="538"/>
      <c r="Q43" s="539" t="s">
        <v>109</v>
      </c>
      <c r="R43" s="539"/>
      <c r="S43" s="539"/>
      <c r="T43" s="539"/>
      <c r="U43" s="539"/>
      <c r="V43" s="539"/>
      <c r="W43" s="539"/>
      <c r="X43" s="540" t="s">
        <v>108</v>
      </c>
      <c r="Y43" s="537"/>
      <c r="Z43" s="537"/>
      <c r="AA43" s="537"/>
      <c r="AB43" s="537"/>
      <c r="AC43" s="537"/>
      <c r="AD43" s="541"/>
      <c r="AE43" s="534" t="s">
        <v>226</v>
      </c>
      <c r="AF43" s="535"/>
      <c r="AG43" s="535"/>
      <c r="AH43" s="536"/>
      <c r="AI43" s="531" t="s">
        <v>409</v>
      </c>
      <c r="AJ43" s="532"/>
      <c r="AK43" s="537"/>
      <c r="AL43" s="537"/>
      <c r="AM43" s="537"/>
      <c r="AN43" s="537"/>
      <c r="AO43" s="537"/>
      <c r="AP43" s="541"/>
    </row>
    <row r="44" spans="1:43" ht="20.100000000000001" customHeight="1">
      <c r="B44" s="467">
        <v>1</v>
      </c>
      <c r="C44" s="469">
        <v>0.375</v>
      </c>
      <c r="D44" s="470"/>
      <c r="E44" s="471"/>
      <c r="F44" s="521"/>
      <c r="G44" s="522"/>
      <c r="H44" s="522"/>
      <c r="I44" s="523"/>
      <c r="J44" s="524" t="str">
        <f>AG38</f>
        <v>豊郷ＪＦＣ宇都宮</v>
      </c>
      <c r="K44" s="525"/>
      <c r="L44" s="525"/>
      <c r="M44" s="525"/>
      <c r="N44" s="525"/>
      <c r="O44" s="525"/>
      <c r="P44" s="526"/>
      <c r="Q44" s="527">
        <f>IF(OR(S44="",S45=""),"",S44+S45)</f>
        <v>2</v>
      </c>
      <c r="R44" s="528"/>
      <c r="S44" s="51">
        <v>2</v>
      </c>
      <c r="T44" s="52" t="s">
        <v>110</v>
      </c>
      <c r="U44" s="51">
        <v>0</v>
      </c>
      <c r="V44" s="527">
        <f>IF(OR(U44="",U45=""),"",U44+U45)</f>
        <v>0</v>
      </c>
      <c r="W44" s="528"/>
      <c r="X44" s="529" t="str">
        <f>AG36</f>
        <v>ｕｎｉｏｎ ｓｃ</v>
      </c>
      <c r="Y44" s="525"/>
      <c r="Z44" s="525"/>
      <c r="AA44" s="525"/>
      <c r="AB44" s="525"/>
      <c r="AC44" s="525"/>
      <c r="AD44" s="530"/>
      <c r="AE44" s="521"/>
      <c r="AF44" s="522"/>
      <c r="AG44" s="522"/>
      <c r="AH44" s="523"/>
      <c r="AI44" s="554" t="str">
        <f ca="1">DBCS(INDIRECT("U12対戦スケジュール!g"&amp;(ROW()/2+8)))</f>
        <v>７／１／１／７</v>
      </c>
      <c r="AJ44" s="589"/>
      <c r="AK44" s="590"/>
      <c r="AL44" s="589"/>
      <c r="AM44" s="590"/>
      <c r="AN44" s="555"/>
      <c r="AO44" s="590"/>
      <c r="AP44" s="556"/>
    </row>
    <row r="45" spans="1:43" ht="20.100000000000001" customHeight="1">
      <c r="B45" s="431"/>
      <c r="C45" s="432"/>
      <c r="D45" s="504"/>
      <c r="E45" s="505"/>
      <c r="F45" s="438"/>
      <c r="G45" s="506"/>
      <c r="H45" s="506"/>
      <c r="I45" s="507"/>
      <c r="J45" s="442"/>
      <c r="K45" s="442"/>
      <c r="L45" s="442"/>
      <c r="M45" s="442"/>
      <c r="N45" s="442"/>
      <c r="O45" s="442"/>
      <c r="P45" s="443"/>
      <c r="Q45" s="446"/>
      <c r="R45" s="447"/>
      <c r="S45" s="53">
        <v>0</v>
      </c>
      <c r="T45" s="54" t="s">
        <v>110</v>
      </c>
      <c r="U45" s="53">
        <v>0</v>
      </c>
      <c r="V45" s="446"/>
      <c r="W45" s="447"/>
      <c r="X45" s="449"/>
      <c r="Y45" s="442"/>
      <c r="Z45" s="442"/>
      <c r="AA45" s="442"/>
      <c r="AB45" s="442"/>
      <c r="AC45" s="442"/>
      <c r="AD45" s="450"/>
      <c r="AE45" s="438"/>
      <c r="AF45" s="506"/>
      <c r="AG45" s="506"/>
      <c r="AH45" s="507"/>
      <c r="AI45" s="459"/>
      <c r="AJ45" s="587"/>
      <c r="AK45" s="588"/>
      <c r="AL45" s="587"/>
      <c r="AM45" s="588"/>
      <c r="AN45" s="387"/>
      <c r="AO45" s="588"/>
      <c r="AP45" s="460"/>
    </row>
    <row r="46" spans="1:43" ht="20.100000000000001" customHeight="1">
      <c r="B46" s="431">
        <v>2</v>
      </c>
      <c r="C46" s="432">
        <v>0.40972222222222227</v>
      </c>
      <c r="D46" s="504">
        <v>0.4375</v>
      </c>
      <c r="E46" s="505"/>
      <c r="F46" s="435"/>
      <c r="G46" s="506"/>
      <c r="H46" s="506"/>
      <c r="I46" s="507"/>
      <c r="J46" s="508" t="str">
        <f>E38</f>
        <v>ＦＣ Ｒｉｓｏ</v>
      </c>
      <c r="K46" s="509"/>
      <c r="L46" s="509"/>
      <c r="M46" s="509"/>
      <c r="N46" s="509"/>
      <c r="O46" s="509"/>
      <c r="P46" s="510"/>
      <c r="Q46" s="511">
        <f>IF(OR(S46="",S47=""),"",S46+S47)</f>
        <v>2</v>
      </c>
      <c r="R46" s="512"/>
      <c r="S46" s="55">
        <v>2</v>
      </c>
      <c r="T46" s="56" t="s">
        <v>110</v>
      </c>
      <c r="U46" s="55">
        <v>0</v>
      </c>
      <c r="V46" s="511">
        <f>IF(OR(U46="",U47=""),"",U46+U47)</f>
        <v>0</v>
      </c>
      <c r="W46" s="512"/>
      <c r="X46" s="511" t="str">
        <f>E36</f>
        <v>姿川第一ＦＣ</v>
      </c>
      <c r="Y46" s="509"/>
      <c r="Z46" s="509"/>
      <c r="AA46" s="509"/>
      <c r="AB46" s="509"/>
      <c r="AC46" s="509"/>
      <c r="AD46" s="513"/>
      <c r="AE46" s="435"/>
      <c r="AF46" s="506"/>
      <c r="AG46" s="506"/>
      <c r="AH46" s="507"/>
      <c r="AI46" s="582" t="str">
        <f ca="1">DBCS(INDIRECT("U12対戦スケジュール!g"&amp;(ROW()/2+8)))</f>
        <v>９／３／３／９</v>
      </c>
      <c r="AJ46" s="583"/>
      <c r="AK46" s="584"/>
      <c r="AL46" s="583"/>
      <c r="AM46" s="584"/>
      <c r="AN46" s="585"/>
      <c r="AO46" s="584"/>
      <c r="AP46" s="586"/>
    </row>
    <row r="47" spans="1:43" ht="20.100000000000001" customHeight="1">
      <c r="B47" s="431"/>
      <c r="C47" s="432"/>
      <c r="D47" s="504"/>
      <c r="E47" s="505"/>
      <c r="F47" s="438"/>
      <c r="G47" s="506"/>
      <c r="H47" s="506"/>
      <c r="I47" s="507"/>
      <c r="J47" s="442"/>
      <c r="K47" s="442"/>
      <c r="L47" s="442"/>
      <c r="M47" s="442"/>
      <c r="N47" s="442"/>
      <c r="O47" s="442"/>
      <c r="P47" s="443"/>
      <c r="Q47" s="446"/>
      <c r="R47" s="447"/>
      <c r="S47" s="53">
        <v>0</v>
      </c>
      <c r="T47" s="54" t="s">
        <v>110</v>
      </c>
      <c r="U47" s="53">
        <v>0</v>
      </c>
      <c r="V47" s="446"/>
      <c r="W47" s="447"/>
      <c r="X47" s="449"/>
      <c r="Y47" s="442"/>
      <c r="Z47" s="442"/>
      <c r="AA47" s="442"/>
      <c r="AB47" s="442"/>
      <c r="AC47" s="442"/>
      <c r="AD47" s="450"/>
      <c r="AE47" s="438"/>
      <c r="AF47" s="506"/>
      <c r="AG47" s="506"/>
      <c r="AH47" s="507"/>
      <c r="AI47" s="459"/>
      <c r="AJ47" s="587"/>
      <c r="AK47" s="588"/>
      <c r="AL47" s="587"/>
      <c r="AM47" s="588"/>
      <c r="AN47" s="387"/>
      <c r="AO47" s="588"/>
      <c r="AP47" s="460"/>
    </row>
    <row r="48" spans="1:43" ht="20.100000000000001" customHeight="1">
      <c r="B48" s="431">
        <v>3</v>
      </c>
      <c r="C48" s="432">
        <v>0.44444444444444442</v>
      </c>
      <c r="D48" s="504"/>
      <c r="E48" s="505"/>
      <c r="F48" s="435"/>
      <c r="G48" s="506"/>
      <c r="H48" s="506"/>
      <c r="I48" s="507"/>
      <c r="J48" s="508" t="str">
        <f>AG37</f>
        <v>サウス宇都宮ＳＣ</v>
      </c>
      <c r="K48" s="509"/>
      <c r="L48" s="509"/>
      <c r="M48" s="509"/>
      <c r="N48" s="509"/>
      <c r="O48" s="509"/>
      <c r="P48" s="510"/>
      <c r="Q48" s="511">
        <f>IF(OR(S48="",S49=""),"",S48+S49)</f>
        <v>0</v>
      </c>
      <c r="R48" s="512"/>
      <c r="S48" s="55">
        <v>0</v>
      </c>
      <c r="T48" s="56" t="s">
        <v>110</v>
      </c>
      <c r="U48" s="55">
        <v>0</v>
      </c>
      <c r="V48" s="511">
        <f>IF(OR(U48="",U49=""),"",U48+U49)</f>
        <v>0</v>
      </c>
      <c r="W48" s="512"/>
      <c r="X48" s="511" t="str">
        <f>AG38</f>
        <v>豊郷ＪＦＣ宇都宮</v>
      </c>
      <c r="Y48" s="509"/>
      <c r="Z48" s="509"/>
      <c r="AA48" s="509"/>
      <c r="AB48" s="509"/>
      <c r="AC48" s="509"/>
      <c r="AD48" s="513"/>
      <c r="AE48" s="435"/>
      <c r="AF48" s="506"/>
      <c r="AG48" s="506"/>
      <c r="AH48" s="507"/>
      <c r="AI48" s="582" t="str">
        <f ca="1">DBCS(INDIRECT("U12対戦スケジュール!g"&amp;(ROW()/2+8)))</f>
        <v>４／７／７／４</v>
      </c>
      <c r="AJ48" s="583"/>
      <c r="AK48" s="584"/>
      <c r="AL48" s="583"/>
      <c r="AM48" s="584"/>
      <c r="AN48" s="585"/>
      <c r="AO48" s="584"/>
      <c r="AP48" s="586"/>
    </row>
    <row r="49" spans="1:43" ht="20.100000000000001" customHeight="1">
      <c r="B49" s="431"/>
      <c r="C49" s="432"/>
      <c r="D49" s="504"/>
      <c r="E49" s="505"/>
      <c r="F49" s="438"/>
      <c r="G49" s="506"/>
      <c r="H49" s="506"/>
      <c r="I49" s="507"/>
      <c r="J49" s="442"/>
      <c r="K49" s="442"/>
      <c r="L49" s="442"/>
      <c r="M49" s="442"/>
      <c r="N49" s="442"/>
      <c r="O49" s="442"/>
      <c r="P49" s="443"/>
      <c r="Q49" s="446"/>
      <c r="R49" s="447"/>
      <c r="S49" s="53">
        <v>0</v>
      </c>
      <c r="T49" s="54" t="s">
        <v>110</v>
      </c>
      <c r="U49" s="53">
        <v>0</v>
      </c>
      <c r="V49" s="446"/>
      <c r="W49" s="447"/>
      <c r="X49" s="449"/>
      <c r="Y49" s="442"/>
      <c r="Z49" s="442"/>
      <c r="AA49" s="442"/>
      <c r="AB49" s="442"/>
      <c r="AC49" s="442"/>
      <c r="AD49" s="450"/>
      <c r="AE49" s="438"/>
      <c r="AF49" s="506"/>
      <c r="AG49" s="506"/>
      <c r="AH49" s="507"/>
      <c r="AI49" s="459"/>
      <c r="AJ49" s="587"/>
      <c r="AK49" s="588"/>
      <c r="AL49" s="587"/>
      <c r="AM49" s="588"/>
      <c r="AN49" s="387"/>
      <c r="AO49" s="588"/>
      <c r="AP49" s="460"/>
    </row>
    <row r="50" spans="1:43" ht="20.100000000000001" customHeight="1">
      <c r="B50" s="431">
        <v>4</v>
      </c>
      <c r="C50" s="432">
        <v>0.47916666666666669</v>
      </c>
      <c r="D50" s="504">
        <v>0.4375</v>
      </c>
      <c r="E50" s="505"/>
      <c r="F50" s="435"/>
      <c r="G50" s="506"/>
      <c r="H50" s="506"/>
      <c r="I50" s="507"/>
      <c r="J50" s="508" t="str">
        <f>E37</f>
        <v>河内ＳＣジュベニール</v>
      </c>
      <c r="K50" s="509"/>
      <c r="L50" s="509"/>
      <c r="M50" s="509"/>
      <c r="N50" s="509"/>
      <c r="O50" s="509"/>
      <c r="P50" s="510"/>
      <c r="Q50" s="511">
        <f>IF(OR(S50="",S51=""),"",S50+S51)</f>
        <v>0</v>
      </c>
      <c r="R50" s="512"/>
      <c r="S50" s="55">
        <v>0</v>
      </c>
      <c r="T50" s="56" t="s">
        <v>110</v>
      </c>
      <c r="U50" s="55">
        <v>0</v>
      </c>
      <c r="V50" s="511">
        <f>IF(OR(U50="",U51=""),"",U50+U51)</f>
        <v>1</v>
      </c>
      <c r="W50" s="512"/>
      <c r="X50" s="511" t="str">
        <f>E38</f>
        <v>ＦＣ Ｒｉｓｏ</v>
      </c>
      <c r="Y50" s="509"/>
      <c r="Z50" s="509"/>
      <c r="AA50" s="509"/>
      <c r="AB50" s="509"/>
      <c r="AC50" s="509"/>
      <c r="AD50" s="513"/>
      <c r="AE50" s="435"/>
      <c r="AF50" s="506"/>
      <c r="AG50" s="506"/>
      <c r="AH50" s="507"/>
      <c r="AI50" s="582" t="str">
        <f ca="1">DBCS(INDIRECT("U12対戦スケジュール!g"&amp;(ROW()/2+8)))</f>
        <v>６／９／９／６</v>
      </c>
      <c r="AJ50" s="583"/>
      <c r="AK50" s="584"/>
      <c r="AL50" s="583"/>
      <c r="AM50" s="584"/>
      <c r="AN50" s="585"/>
      <c r="AO50" s="584"/>
      <c r="AP50" s="586"/>
    </row>
    <row r="51" spans="1:43" ht="20.100000000000001" customHeight="1">
      <c r="B51" s="431"/>
      <c r="C51" s="432"/>
      <c r="D51" s="504"/>
      <c r="E51" s="505"/>
      <c r="F51" s="438"/>
      <c r="G51" s="506"/>
      <c r="H51" s="506"/>
      <c r="I51" s="507"/>
      <c r="J51" s="442"/>
      <c r="K51" s="442"/>
      <c r="L51" s="442"/>
      <c r="M51" s="442"/>
      <c r="N51" s="442"/>
      <c r="O51" s="442"/>
      <c r="P51" s="443"/>
      <c r="Q51" s="446"/>
      <c r="R51" s="447"/>
      <c r="S51" s="53">
        <v>0</v>
      </c>
      <c r="T51" s="54" t="s">
        <v>110</v>
      </c>
      <c r="U51" s="53">
        <v>1</v>
      </c>
      <c r="V51" s="446"/>
      <c r="W51" s="447"/>
      <c r="X51" s="449"/>
      <c r="Y51" s="442"/>
      <c r="Z51" s="442"/>
      <c r="AA51" s="442"/>
      <c r="AB51" s="442"/>
      <c r="AC51" s="442"/>
      <c r="AD51" s="450"/>
      <c r="AE51" s="438"/>
      <c r="AF51" s="506"/>
      <c r="AG51" s="506"/>
      <c r="AH51" s="507"/>
      <c r="AI51" s="459"/>
      <c r="AJ51" s="587"/>
      <c r="AK51" s="588"/>
      <c r="AL51" s="587"/>
      <c r="AM51" s="588"/>
      <c r="AN51" s="387"/>
      <c r="AO51" s="588"/>
      <c r="AP51" s="460"/>
    </row>
    <row r="52" spans="1:43" ht="20.100000000000001" customHeight="1">
      <c r="B52" s="431">
        <v>5</v>
      </c>
      <c r="C52" s="432">
        <v>0.51388888888888895</v>
      </c>
      <c r="D52" s="504"/>
      <c r="E52" s="505"/>
      <c r="F52" s="435"/>
      <c r="G52" s="506"/>
      <c r="H52" s="506"/>
      <c r="I52" s="507"/>
      <c r="J52" s="508" t="str">
        <f>AG36</f>
        <v>ｕｎｉｏｎ ｓｃ</v>
      </c>
      <c r="K52" s="509"/>
      <c r="L52" s="509"/>
      <c r="M52" s="509"/>
      <c r="N52" s="509"/>
      <c r="O52" s="509"/>
      <c r="P52" s="510"/>
      <c r="Q52" s="511">
        <f>IF(OR(S52="",S53=""),"",S52+S53)</f>
        <v>2</v>
      </c>
      <c r="R52" s="512"/>
      <c r="S52" s="55">
        <v>1</v>
      </c>
      <c r="T52" s="56" t="s">
        <v>110</v>
      </c>
      <c r="U52" s="55">
        <v>0</v>
      </c>
      <c r="V52" s="511">
        <f>IF(OR(U52="",U53=""),"",U52+U53)</f>
        <v>0</v>
      </c>
      <c r="W52" s="512"/>
      <c r="X52" s="511" t="str">
        <f>AG37</f>
        <v>サウス宇都宮ＳＣ</v>
      </c>
      <c r="Y52" s="509"/>
      <c r="Z52" s="509"/>
      <c r="AA52" s="509"/>
      <c r="AB52" s="509"/>
      <c r="AC52" s="509"/>
      <c r="AD52" s="513"/>
      <c r="AE52" s="435"/>
      <c r="AF52" s="506"/>
      <c r="AG52" s="506"/>
      <c r="AH52" s="507"/>
      <c r="AI52" s="582" t="str">
        <f ca="1">DBCS(INDIRECT("U12対戦スケジュール!g"&amp;(ROW()/2+8)))</f>
        <v>１／４／４／１</v>
      </c>
      <c r="AJ52" s="583"/>
      <c r="AK52" s="584"/>
      <c r="AL52" s="583"/>
      <c r="AM52" s="584"/>
      <c r="AN52" s="585"/>
      <c r="AO52" s="584"/>
      <c r="AP52" s="586"/>
    </row>
    <row r="53" spans="1:43" ht="20.100000000000001" customHeight="1">
      <c r="B53" s="431"/>
      <c r="C53" s="432"/>
      <c r="D53" s="504"/>
      <c r="E53" s="505"/>
      <c r="F53" s="438"/>
      <c r="G53" s="506"/>
      <c r="H53" s="506"/>
      <c r="I53" s="507"/>
      <c r="J53" s="442"/>
      <c r="K53" s="442"/>
      <c r="L53" s="442"/>
      <c r="M53" s="442"/>
      <c r="N53" s="442"/>
      <c r="O53" s="442"/>
      <c r="P53" s="443"/>
      <c r="Q53" s="446"/>
      <c r="R53" s="447"/>
      <c r="S53" s="53">
        <v>1</v>
      </c>
      <c r="T53" s="54" t="s">
        <v>110</v>
      </c>
      <c r="U53" s="53">
        <v>0</v>
      </c>
      <c r="V53" s="446"/>
      <c r="W53" s="447"/>
      <c r="X53" s="449"/>
      <c r="Y53" s="442"/>
      <c r="Z53" s="442"/>
      <c r="AA53" s="442"/>
      <c r="AB53" s="442"/>
      <c r="AC53" s="442"/>
      <c r="AD53" s="450"/>
      <c r="AE53" s="438"/>
      <c r="AF53" s="506"/>
      <c r="AG53" s="506"/>
      <c r="AH53" s="507"/>
      <c r="AI53" s="459"/>
      <c r="AJ53" s="587"/>
      <c r="AK53" s="588"/>
      <c r="AL53" s="587"/>
      <c r="AM53" s="588"/>
      <c r="AN53" s="387"/>
      <c r="AO53" s="588"/>
      <c r="AP53" s="460"/>
    </row>
    <row r="54" spans="1:43" ht="20.100000000000001" customHeight="1">
      <c r="B54" s="431">
        <v>6</v>
      </c>
      <c r="C54" s="432">
        <v>0.54861111111111105</v>
      </c>
      <c r="D54" s="433">
        <v>0.4375</v>
      </c>
      <c r="E54" s="434"/>
      <c r="F54" s="435"/>
      <c r="G54" s="436"/>
      <c r="H54" s="436"/>
      <c r="I54" s="437"/>
      <c r="J54" s="439" t="str">
        <f>E36</f>
        <v>姿川第一ＦＣ</v>
      </c>
      <c r="K54" s="440"/>
      <c r="L54" s="440"/>
      <c r="M54" s="440"/>
      <c r="N54" s="440"/>
      <c r="O54" s="440"/>
      <c r="P54" s="441"/>
      <c r="Q54" s="444">
        <f>IF(OR(S54="",S55=""),"",S54+S55)</f>
        <v>3</v>
      </c>
      <c r="R54" s="445"/>
      <c r="S54" s="55">
        <v>1</v>
      </c>
      <c r="T54" s="56" t="s">
        <v>110</v>
      </c>
      <c r="U54" s="55">
        <v>0</v>
      </c>
      <c r="V54" s="444">
        <f>IF(OR(U54="",U55=""),"",U54+U55)</f>
        <v>0</v>
      </c>
      <c r="W54" s="445"/>
      <c r="X54" s="444" t="str">
        <f>E37</f>
        <v>河内ＳＣジュベニール</v>
      </c>
      <c r="Y54" s="440"/>
      <c r="Z54" s="440"/>
      <c r="AA54" s="440"/>
      <c r="AB54" s="440"/>
      <c r="AC54" s="440"/>
      <c r="AD54" s="448"/>
      <c r="AE54" s="435"/>
      <c r="AF54" s="436"/>
      <c r="AG54" s="436"/>
      <c r="AH54" s="437"/>
      <c r="AI54" s="461" t="str">
        <f ca="1">DBCS(INDIRECT("U12対戦スケジュール!g"&amp;(ROW()/2+8)))</f>
        <v>３／６／６／３</v>
      </c>
      <c r="AJ54" s="593"/>
      <c r="AK54" s="594"/>
      <c r="AL54" s="593"/>
      <c r="AM54" s="594"/>
      <c r="AN54" s="462"/>
      <c r="AO54" s="594"/>
      <c r="AP54" s="463"/>
    </row>
    <row r="55" spans="1:43" ht="20.100000000000001" customHeight="1">
      <c r="B55" s="431"/>
      <c r="C55" s="432"/>
      <c r="D55" s="433"/>
      <c r="E55" s="434"/>
      <c r="F55" s="438"/>
      <c r="G55" s="436"/>
      <c r="H55" s="436"/>
      <c r="I55" s="437"/>
      <c r="J55" s="442"/>
      <c r="K55" s="442"/>
      <c r="L55" s="442"/>
      <c r="M55" s="442"/>
      <c r="N55" s="442"/>
      <c r="O55" s="442"/>
      <c r="P55" s="443"/>
      <c r="Q55" s="446"/>
      <c r="R55" s="447"/>
      <c r="S55" s="118">
        <v>2</v>
      </c>
      <c r="T55" s="54" t="s">
        <v>110</v>
      </c>
      <c r="U55" s="118">
        <v>0</v>
      </c>
      <c r="V55" s="446"/>
      <c r="W55" s="447"/>
      <c r="X55" s="449"/>
      <c r="Y55" s="442"/>
      <c r="Z55" s="442"/>
      <c r="AA55" s="442"/>
      <c r="AB55" s="442"/>
      <c r="AC55" s="442"/>
      <c r="AD55" s="450"/>
      <c r="AE55" s="438"/>
      <c r="AF55" s="436"/>
      <c r="AG55" s="436"/>
      <c r="AH55" s="437"/>
      <c r="AI55" s="459"/>
      <c r="AJ55" s="587"/>
      <c r="AK55" s="588"/>
      <c r="AL55" s="587"/>
      <c r="AM55" s="588"/>
      <c r="AN55" s="387"/>
      <c r="AO55" s="588"/>
      <c r="AP55" s="460"/>
    </row>
    <row r="56" spans="1:43" ht="20.100000000000001" customHeight="1">
      <c r="B56" s="467">
        <v>7</v>
      </c>
      <c r="C56" s="469">
        <v>0.58333333333333337</v>
      </c>
      <c r="D56" s="470">
        <v>0.4375</v>
      </c>
      <c r="E56" s="471"/>
      <c r="F56" s="475"/>
      <c r="G56" s="387"/>
      <c r="H56" s="387"/>
      <c r="I56" s="460"/>
      <c r="J56" s="479"/>
      <c r="K56" s="480"/>
      <c r="L56" s="480"/>
      <c r="M56" s="480"/>
      <c r="N56" s="480"/>
      <c r="O56" s="480"/>
      <c r="P56" s="481"/>
      <c r="Q56" s="527" t="str">
        <f>IF(OR(S56="",S57=""),"",S56+S57)</f>
        <v/>
      </c>
      <c r="R56" s="528"/>
      <c r="S56" s="51"/>
      <c r="T56" s="52" t="s">
        <v>110</v>
      </c>
      <c r="U56" s="51"/>
      <c r="V56" s="527" t="str">
        <f>IF(OR(U56="",U57=""),"",U56+U57)</f>
        <v/>
      </c>
      <c r="W56" s="528"/>
      <c r="X56" s="527"/>
      <c r="Y56" s="480"/>
      <c r="Z56" s="480"/>
      <c r="AA56" s="480"/>
      <c r="AB56" s="480"/>
      <c r="AC56" s="480"/>
      <c r="AD56" s="551"/>
      <c r="AE56" s="475"/>
      <c r="AF56" s="387"/>
      <c r="AG56" s="387"/>
      <c r="AH56" s="460"/>
      <c r="AI56" s="456"/>
      <c r="AJ56" s="457"/>
      <c r="AK56" s="457"/>
      <c r="AL56" s="457"/>
      <c r="AM56" s="457"/>
      <c r="AN56" s="457"/>
      <c r="AO56" s="457"/>
      <c r="AP56" s="458"/>
    </row>
    <row r="57" spans="1:43" ht="20.100000000000001" customHeight="1" thickBot="1">
      <c r="B57" s="468"/>
      <c r="C57" s="472"/>
      <c r="D57" s="473"/>
      <c r="E57" s="474"/>
      <c r="F57" s="476"/>
      <c r="G57" s="477"/>
      <c r="H57" s="477"/>
      <c r="I57" s="478"/>
      <c r="J57" s="482"/>
      <c r="K57" s="482"/>
      <c r="L57" s="482"/>
      <c r="M57" s="482"/>
      <c r="N57" s="482"/>
      <c r="O57" s="482"/>
      <c r="P57" s="483"/>
      <c r="Q57" s="549"/>
      <c r="R57" s="550"/>
      <c r="S57" s="57"/>
      <c r="T57" s="58" t="s">
        <v>110</v>
      </c>
      <c r="U57" s="57"/>
      <c r="V57" s="549"/>
      <c r="W57" s="550"/>
      <c r="X57" s="552"/>
      <c r="Y57" s="482"/>
      <c r="Z57" s="482"/>
      <c r="AA57" s="482"/>
      <c r="AB57" s="482"/>
      <c r="AC57" s="482"/>
      <c r="AD57" s="553"/>
      <c r="AE57" s="476"/>
      <c r="AF57" s="477"/>
      <c r="AG57" s="477"/>
      <c r="AH57" s="478"/>
      <c r="AI57" s="464"/>
      <c r="AJ57" s="465"/>
      <c r="AK57" s="465"/>
      <c r="AL57" s="465"/>
      <c r="AM57" s="465"/>
      <c r="AN57" s="465"/>
      <c r="AO57" s="465"/>
      <c r="AP57" s="466"/>
    </row>
    <row r="58" spans="1:43" s="47" customFormat="1" ht="15.75" customHeight="1" thickBot="1">
      <c r="A58" s="45"/>
      <c r="B58" s="59"/>
      <c r="C58" s="60"/>
      <c r="D58" s="60"/>
      <c r="E58" s="60"/>
      <c r="F58" s="59"/>
      <c r="G58" s="59"/>
      <c r="H58" s="59"/>
      <c r="I58" s="59"/>
      <c r="J58" s="59"/>
      <c r="K58" s="61"/>
      <c r="L58" s="61"/>
      <c r="M58" s="62"/>
      <c r="N58" s="63"/>
      <c r="O58" s="62"/>
      <c r="P58" s="61"/>
      <c r="Q58" s="61"/>
      <c r="R58" s="59"/>
      <c r="S58" s="59"/>
      <c r="T58" s="59"/>
      <c r="U58" s="59"/>
      <c r="V58" s="59"/>
      <c r="W58" s="64"/>
      <c r="X58" s="64"/>
      <c r="Y58" s="64"/>
      <c r="Z58" s="64"/>
      <c r="AA58" s="64"/>
      <c r="AB58" s="64"/>
      <c r="AC58" s="45"/>
    </row>
    <row r="59" spans="1:43" ht="20.25" customHeight="1" thickBot="1">
      <c r="D59" s="451" t="s">
        <v>112</v>
      </c>
      <c r="E59" s="452"/>
      <c r="F59" s="452"/>
      <c r="G59" s="452"/>
      <c r="H59" s="452"/>
      <c r="I59" s="452"/>
      <c r="J59" s="452" t="s">
        <v>108</v>
      </c>
      <c r="K59" s="452"/>
      <c r="L59" s="452"/>
      <c r="M59" s="452"/>
      <c r="N59" s="452"/>
      <c r="O59" s="452"/>
      <c r="P59" s="452"/>
      <c r="Q59" s="452"/>
      <c r="R59" s="453" t="s">
        <v>113</v>
      </c>
      <c r="S59" s="453"/>
      <c r="T59" s="453"/>
      <c r="U59" s="453"/>
      <c r="V59" s="453"/>
      <c r="W59" s="453"/>
      <c r="X59" s="453"/>
      <c r="Y59" s="453"/>
      <c r="Z59" s="453"/>
      <c r="AA59" s="454" t="s">
        <v>114</v>
      </c>
      <c r="AB59" s="454"/>
      <c r="AC59" s="454"/>
      <c r="AD59" s="454" t="s">
        <v>115</v>
      </c>
      <c r="AE59" s="454"/>
      <c r="AF59" s="454"/>
      <c r="AG59" s="454"/>
      <c r="AH59" s="454"/>
      <c r="AI59" s="454"/>
      <c r="AJ59" s="454"/>
      <c r="AK59" s="454"/>
      <c r="AL59" s="454"/>
      <c r="AM59" s="455"/>
    </row>
    <row r="60" spans="1:43" ht="30" customHeight="1">
      <c r="D60" s="410" t="s">
        <v>116</v>
      </c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2"/>
      <c r="S60" s="412"/>
      <c r="T60" s="412"/>
      <c r="U60" s="412"/>
      <c r="V60" s="412"/>
      <c r="W60" s="412"/>
      <c r="X60" s="412"/>
      <c r="Y60" s="412"/>
      <c r="Z60" s="412"/>
      <c r="AA60" s="413"/>
      <c r="AB60" s="413"/>
      <c r="AC60" s="413"/>
      <c r="AD60" s="414"/>
      <c r="AE60" s="414"/>
      <c r="AF60" s="414"/>
      <c r="AG60" s="414"/>
      <c r="AH60" s="414"/>
      <c r="AI60" s="414"/>
      <c r="AJ60" s="414"/>
      <c r="AK60" s="414"/>
      <c r="AL60" s="414"/>
      <c r="AM60" s="415"/>
    </row>
    <row r="61" spans="1:43" ht="30" customHeight="1">
      <c r="D61" s="419" t="s">
        <v>116</v>
      </c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1"/>
      <c r="S61" s="421"/>
      <c r="T61" s="421"/>
      <c r="U61" s="421"/>
      <c r="V61" s="421"/>
      <c r="W61" s="421"/>
      <c r="X61" s="421"/>
      <c r="Y61" s="421"/>
      <c r="Z61" s="421"/>
      <c r="AA61" s="422"/>
      <c r="AB61" s="422"/>
      <c r="AC61" s="422"/>
      <c r="AD61" s="423"/>
      <c r="AE61" s="423"/>
      <c r="AF61" s="423"/>
      <c r="AG61" s="423"/>
      <c r="AH61" s="423"/>
      <c r="AI61" s="423"/>
      <c r="AJ61" s="423"/>
      <c r="AK61" s="423"/>
      <c r="AL61" s="423"/>
      <c r="AM61" s="424"/>
    </row>
    <row r="62" spans="1:43" ht="30" customHeight="1" thickBot="1">
      <c r="D62" s="425" t="s">
        <v>116</v>
      </c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7"/>
      <c r="S62" s="427"/>
      <c r="T62" s="427"/>
      <c r="U62" s="427"/>
      <c r="V62" s="427"/>
      <c r="W62" s="427"/>
      <c r="X62" s="427"/>
      <c r="Y62" s="427"/>
      <c r="Z62" s="427"/>
      <c r="AA62" s="428"/>
      <c r="AB62" s="428"/>
      <c r="AC62" s="428"/>
      <c r="AD62" s="429"/>
      <c r="AE62" s="429"/>
      <c r="AF62" s="429"/>
      <c r="AG62" s="429"/>
      <c r="AH62" s="429"/>
      <c r="AI62" s="429"/>
      <c r="AJ62" s="429"/>
      <c r="AK62" s="429"/>
      <c r="AL62" s="429"/>
      <c r="AM62" s="430"/>
    </row>
    <row r="63" spans="1:43" ht="14.25" customHeight="1">
      <c r="A63" s="542" t="s">
        <v>417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542"/>
      <c r="AK63" s="542"/>
      <c r="AL63" s="542"/>
      <c r="AM63" s="542"/>
      <c r="AN63" s="542"/>
      <c r="AO63" s="542"/>
      <c r="AP63" s="542"/>
      <c r="AQ63" s="542"/>
    </row>
    <row r="64" spans="1:43" ht="14.25" customHeight="1">
      <c r="A64" s="542"/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542"/>
      <c r="S64" s="542"/>
      <c r="T64" s="542"/>
      <c r="U64" s="542"/>
      <c r="V64" s="542"/>
      <c r="W64" s="542"/>
      <c r="X64" s="542"/>
      <c r="Y64" s="542"/>
      <c r="Z64" s="542"/>
      <c r="AA64" s="542"/>
      <c r="AB64" s="542"/>
      <c r="AC64" s="542"/>
      <c r="AD64" s="542"/>
      <c r="AE64" s="542"/>
      <c r="AF64" s="542"/>
      <c r="AG64" s="542"/>
      <c r="AH64" s="542"/>
      <c r="AI64" s="542"/>
      <c r="AJ64" s="542"/>
      <c r="AK64" s="542"/>
      <c r="AL64" s="542"/>
      <c r="AM64" s="542"/>
      <c r="AN64" s="542"/>
      <c r="AO64" s="542"/>
      <c r="AP64" s="542"/>
      <c r="AQ64" s="542"/>
    </row>
    <row r="65" spans="2:43" ht="27.75" customHeight="1">
      <c r="C65" s="543" t="s">
        <v>103</v>
      </c>
      <c r="D65" s="543"/>
      <c r="E65" s="543"/>
      <c r="F65" s="543"/>
      <c r="G65" s="546" t="str">
        <f>U12対戦スケジュール!F49</f>
        <v>新田小</v>
      </c>
      <c r="H65" s="543"/>
      <c r="I65" s="543"/>
      <c r="J65" s="543"/>
      <c r="K65" s="543"/>
      <c r="L65" s="543"/>
      <c r="M65" s="543"/>
      <c r="N65" s="543"/>
      <c r="O65" s="543"/>
      <c r="P65" s="543" t="s">
        <v>104</v>
      </c>
      <c r="Q65" s="543"/>
      <c r="R65" s="543"/>
      <c r="S65" s="543"/>
      <c r="T65" s="546" t="str">
        <f>U12対戦スケジュール!F50</f>
        <v>サウス宇都宮ＳＣ</v>
      </c>
      <c r="U65" s="543"/>
      <c r="V65" s="543"/>
      <c r="W65" s="543"/>
      <c r="X65" s="543"/>
      <c r="Y65" s="543"/>
      <c r="Z65" s="543"/>
      <c r="AA65" s="543"/>
      <c r="AB65" s="543"/>
      <c r="AC65" s="543" t="s">
        <v>105</v>
      </c>
      <c r="AD65" s="543"/>
      <c r="AE65" s="543"/>
      <c r="AF65" s="543"/>
      <c r="AG65" s="547">
        <v>43352</v>
      </c>
      <c r="AH65" s="547"/>
      <c r="AI65" s="547"/>
      <c r="AJ65" s="547"/>
      <c r="AK65" s="547"/>
      <c r="AL65" s="547"/>
      <c r="AM65" s="547"/>
      <c r="AN65" s="547"/>
      <c r="AO65" s="547"/>
    </row>
    <row r="66" spans="2:43" ht="15" customHeight="1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4"/>
      <c r="X66" s="44"/>
      <c r="Y66" s="44"/>
      <c r="Z66" s="44"/>
      <c r="AA66" s="44"/>
      <c r="AB66" s="44"/>
      <c r="AC66" s="44"/>
    </row>
    <row r="67" spans="2:43" ht="18" customHeight="1">
      <c r="C67" s="407">
        <v>1</v>
      </c>
      <c r="D67" s="407"/>
      <c r="E67" s="408" t="str">
        <f>U12組合せ!$F$10</f>
        <v>姿川第一ＦＣ</v>
      </c>
      <c r="F67" s="408"/>
      <c r="G67" s="408"/>
      <c r="H67" s="408"/>
      <c r="I67" s="408"/>
      <c r="J67" s="408"/>
      <c r="K67" s="408"/>
      <c r="L67" s="408"/>
      <c r="M67" s="408"/>
      <c r="N67" s="408"/>
      <c r="O67" s="45"/>
      <c r="P67" s="45"/>
      <c r="Q67" s="571">
        <v>2</v>
      </c>
      <c r="R67" s="571"/>
      <c r="S67" s="408" t="str">
        <f>U12組合せ!$F$11</f>
        <v>宝木キッカーズ</v>
      </c>
      <c r="T67" s="408"/>
      <c r="U67" s="408"/>
      <c r="V67" s="408"/>
      <c r="W67" s="408"/>
      <c r="X67" s="408"/>
      <c r="Y67" s="408"/>
      <c r="Z67" s="408"/>
      <c r="AA67" s="408"/>
      <c r="AB67" s="408"/>
      <c r="AC67" s="46"/>
      <c r="AD67" s="47"/>
      <c r="AE67" s="572">
        <v>3</v>
      </c>
      <c r="AF67" s="572"/>
      <c r="AG67" s="408" t="str">
        <f>U12組合せ!$F$12</f>
        <v>ｕｎｉｏｎ ｓｃ</v>
      </c>
      <c r="AH67" s="408"/>
      <c r="AI67" s="408"/>
      <c r="AJ67" s="408"/>
      <c r="AK67" s="408"/>
      <c r="AL67" s="408"/>
      <c r="AM67" s="408"/>
      <c r="AN67" s="408"/>
      <c r="AO67" s="408"/>
      <c r="AP67" s="408"/>
    </row>
    <row r="68" spans="2:43" ht="18" customHeight="1">
      <c r="B68" s="43"/>
      <c r="C68" s="409">
        <v>4</v>
      </c>
      <c r="D68" s="409"/>
      <c r="E68" s="408" t="str">
        <f>U12組合せ!$F$13</f>
        <v>河内ＳＣジュベニール</v>
      </c>
      <c r="F68" s="408"/>
      <c r="G68" s="408"/>
      <c r="H68" s="408"/>
      <c r="I68" s="408"/>
      <c r="J68" s="408"/>
      <c r="K68" s="408"/>
      <c r="L68" s="408"/>
      <c r="M68" s="408"/>
      <c r="N68" s="408"/>
      <c r="O68" s="45"/>
      <c r="P68" s="45"/>
      <c r="Q68" s="570">
        <v>5</v>
      </c>
      <c r="R68" s="570"/>
      <c r="S68" s="408" t="str">
        <f>U12組合せ!$F$14</f>
        <v>昭和・戸祭ＳＣ</v>
      </c>
      <c r="T68" s="408"/>
      <c r="U68" s="408"/>
      <c r="V68" s="408"/>
      <c r="W68" s="408"/>
      <c r="X68" s="408"/>
      <c r="Y68" s="408"/>
      <c r="Z68" s="408"/>
      <c r="AA68" s="408"/>
      <c r="AB68" s="408"/>
      <c r="AC68" s="46"/>
      <c r="AD68" s="47"/>
      <c r="AE68" s="571">
        <v>6</v>
      </c>
      <c r="AF68" s="571"/>
      <c r="AG68" s="408" t="str">
        <f>U12組合せ!$F$15</f>
        <v>サウス宇都宮ＳＣ</v>
      </c>
      <c r="AH68" s="408"/>
      <c r="AI68" s="408"/>
      <c r="AJ68" s="408"/>
      <c r="AK68" s="408"/>
      <c r="AL68" s="408"/>
      <c r="AM68" s="408"/>
      <c r="AN68" s="408"/>
      <c r="AO68" s="408"/>
      <c r="AP68" s="408"/>
      <c r="AQ68" s="43"/>
    </row>
    <row r="69" spans="2:43" ht="18" customHeight="1">
      <c r="C69" s="403">
        <v>7</v>
      </c>
      <c r="D69" s="403"/>
      <c r="E69" s="408" t="str">
        <f>U12組合せ!$F$16</f>
        <v>ＦＣ Ｒｉｓｏ</v>
      </c>
      <c r="F69" s="408"/>
      <c r="G69" s="408"/>
      <c r="H69" s="408"/>
      <c r="I69" s="408"/>
      <c r="J69" s="408"/>
      <c r="K69" s="408"/>
      <c r="L69" s="408"/>
      <c r="M69" s="408"/>
      <c r="N69" s="408"/>
      <c r="O69" s="45"/>
      <c r="P69" s="45"/>
      <c r="Q69" s="572">
        <v>8</v>
      </c>
      <c r="R69" s="572"/>
      <c r="S69" s="408" t="str">
        <f>U12組合せ!$F$17</f>
        <v>富士見ＳＳＳ</v>
      </c>
      <c r="T69" s="408"/>
      <c r="U69" s="408"/>
      <c r="V69" s="408"/>
      <c r="W69" s="408"/>
      <c r="X69" s="408"/>
      <c r="Y69" s="408"/>
      <c r="Z69" s="408"/>
      <c r="AA69" s="408"/>
      <c r="AB69" s="408"/>
      <c r="AC69" s="46"/>
      <c r="AD69" s="47"/>
      <c r="AE69" s="570">
        <v>9</v>
      </c>
      <c r="AF69" s="570"/>
      <c r="AG69" s="408" t="str">
        <f>U12組合せ!$F$18</f>
        <v>豊郷ＪＦＣ宇都宮</v>
      </c>
      <c r="AH69" s="408"/>
      <c r="AI69" s="408"/>
      <c r="AJ69" s="408"/>
      <c r="AK69" s="408"/>
      <c r="AL69" s="408"/>
      <c r="AM69" s="408"/>
      <c r="AN69" s="408"/>
      <c r="AO69" s="408"/>
      <c r="AP69" s="408"/>
    </row>
    <row r="70" spans="2:43" ht="18" customHeight="1">
      <c r="C70" s="409"/>
      <c r="D70" s="409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5"/>
      <c r="P70" s="45"/>
      <c r="Q70" s="409"/>
      <c r="R70" s="409"/>
      <c r="S70" s="408"/>
      <c r="T70" s="408"/>
      <c r="U70" s="408"/>
      <c r="V70" s="408"/>
      <c r="W70" s="408"/>
      <c r="X70" s="408"/>
      <c r="Y70" s="408"/>
      <c r="Z70" s="408"/>
      <c r="AA70" s="408"/>
      <c r="AB70" s="408"/>
      <c r="AC70" s="46"/>
      <c r="AD70" s="45"/>
      <c r="AE70" s="409"/>
      <c r="AF70" s="409"/>
      <c r="AG70" s="408"/>
      <c r="AH70" s="408"/>
      <c r="AI70" s="408"/>
      <c r="AJ70" s="408"/>
      <c r="AK70" s="408"/>
      <c r="AL70" s="408"/>
      <c r="AM70" s="408"/>
      <c r="AN70" s="408"/>
      <c r="AO70" s="408"/>
      <c r="AP70" s="408"/>
    </row>
    <row r="71" spans="2:43" ht="18" customHeight="1">
      <c r="C71" s="409"/>
      <c r="D71" s="409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5"/>
      <c r="P71" s="45"/>
      <c r="Q71" s="409"/>
      <c r="R71" s="409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6"/>
      <c r="AD71" s="47"/>
      <c r="AE71" s="409"/>
      <c r="AF71" s="409"/>
      <c r="AG71" s="404"/>
      <c r="AH71" s="405"/>
      <c r="AI71" s="405"/>
      <c r="AJ71" s="405"/>
      <c r="AK71" s="405"/>
      <c r="AL71" s="405"/>
      <c r="AM71" s="405"/>
      <c r="AN71" s="405"/>
      <c r="AO71" s="405"/>
      <c r="AP71" s="406"/>
    </row>
    <row r="72" spans="2:43" ht="15" customHeight="1">
      <c r="C72" s="48"/>
      <c r="D72" s="49"/>
      <c r="E72" s="49"/>
      <c r="F72" s="49"/>
      <c r="G72" s="49"/>
      <c r="H72" s="49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49"/>
      <c r="U72" s="113"/>
      <c r="V72" s="49"/>
      <c r="W72" s="113"/>
      <c r="X72" s="49"/>
      <c r="Y72" s="113"/>
      <c r="Z72" s="49"/>
      <c r="AA72" s="113"/>
      <c r="AB72" s="49"/>
      <c r="AC72" s="49"/>
    </row>
    <row r="73" spans="2:43" ht="21" customHeight="1" thickBot="1">
      <c r="B73" s="42" t="s">
        <v>106</v>
      </c>
    </row>
    <row r="74" spans="2:43" ht="20.25" customHeight="1" thickBot="1">
      <c r="B74" s="50"/>
      <c r="C74" s="531" t="s">
        <v>107</v>
      </c>
      <c r="D74" s="532"/>
      <c r="E74" s="533"/>
      <c r="F74" s="534" t="s">
        <v>226</v>
      </c>
      <c r="G74" s="535"/>
      <c r="H74" s="535"/>
      <c r="I74" s="536"/>
      <c r="J74" s="532" t="s">
        <v>108</v>
      </c>
      <c r="K74" s="537"/>
      <c r="L74" s="537"/>
      <c r="M74" s="537"/>
      <c r="N74" s="537"/>
      <c r="O74" s="537"/>
      <c r="P74" s="538"/>
      <c r="Q74" s="539" t="s">
        <v>109</v>
      </c>
      <c r="R74" s="539"/>
      <c r="S74" s="539"/>
      <c r="T74" s="539"/>
      <c r="U74" s="539"/>
      <c r="V74" s="539"/>
      <c r="W74" s="539"/>
      <c r="X74" s="540" t="s">
        <v>108</v>
      </c>
      <c r="Y74" s="537"/>
      <c r="Z74" s="537"/>
      <c r="AA74" s="537"/>
      <c r="AB74" s="537"/>
      <c r="AC74" s="537"/>
      <c r="AD74" s="541"/>
      <c r="AE74" s="534" t="s">
        <v>226</v>
      </c>
      <c r="AF74" s="535"/>
      <c r="AG74" s="535"/>
      <c r="AH74" s="536"/>
      <c r="AI74" s="531" t="s">
        <v>409</v>
      </c>
      <c r="AJ74" s="532"/>
      <c r="AK74" s="537"/>
      <c r="AL74" s="537"/>
      <c r="AM74" s="537"/>
      <c r="AN74" s="537"/>
      <c r="AO74" s="537"/>
      <c r="AP74" s="541"/>
    </row>
    <row r="75" spans="2:43" ht="20.100000000000001" customHeight="1">
      <c r="B75" s="467">
        <v>1</v>
      </c>
      <c r="C75" s="469">
        <v>0.375</v>
      </c>
      <c r="D75" s="470"/>
      <c r="E75" s="471"/>
      <c r="F75" s="521"/>
      <c r="G75" s="522"/>
      <c r="H75" s="522"/>
      <c r="I75" s="523"/>
      <c r="J75" s="524" t="str">
        <f>AG68</f>
        <v>サウス宇都宮ＳＣ</v>
      </c>
      <c r="K75" s="525"/>
      <c r="L75" s="525"/>
      <c r="M75" s="525"/>
      <c r="N75" s="525"/>
      <c r="O75" s="525"/>
      <c r="P75" s="526"/>
      <c r="Q75" s="527">
        <f>IF(OR(S75="",S76=""),"",S75+S76)</f>
        <v>0</v>
      </c>
      <c r="R75" s="528"/>
      <c r="S75" s="51">
        <v>0</v>
      </c>
      <c r="T75" s="52" t="s">
        <v>110</v>
      </c>
      <c r="U75" s="51">
        <v>2</v>
      </c>
      <c r="V75" s="527">
        <f>IF(OR(U75="",U76=""),"",U75+U76)</f>
        <v>3</v>
      </c>
      <c r="W75" s="528"/>
      <c r="X75" s="529" t="str">
        <f>E69</f>
        <v>ＦＣ Ｒｉｓｏ</v>
      </c>
      <c r="Y75" s="525"/>
      <c r="Z75" s="525"/>
      <c r="AA75" s="525"/>
      <c r="AB75" s="525"/>
      <c r="AC75" s="525"/>
      <c r="AD75" s="530"/>
      <c r="AE75" s="521"/>
      <c r="AF75" s="522"/>
      <c r="AG75" s="522"/>
      <c r="AH75" s="523"/>
      <c r="AI75" s="554" t="str">
        <f ca="1">DBCS(INDIRECT("U12対戦スケジュール!g"&amp;(ROW()-1)/2+14))</f>
        <v>５／９／９／５</v>
      </c>
      <c r="AJ75" s="589"/>
      <c r="AK75" s="590"/>
      <c r="AL75" s="589"/>
      <c r="AM75" s="590"/>
      <c r="AN75" s="555"/>
      <c r="AO75" s="590"/>
      <c r="AP75" s="556"/>
    </row>
    <row r="76" spans="2:43" ht="20.100000000000001" customHeight="1">
      <c r="B76" s="431"/>
      <c r="C76" s="432"/>
      <c r="D76" s="504"/>
      <c r="E76" s="505"/>
      <c r="F76" s="438"/>
      <c r="G76" s="506"/>
      <c r="H76" s="506"/>
      <c r="I76" s="507"/>
      <c r="J76" s="442"/>
      <c r="K76" s="442"/>
      <c r="L76" s="442"/>
      <c r="M76" s="442"/>
      <c r="N76" s="442"/>
      <c r="O76" s="442"/>
      <c r="P76" s="443"/>
      <c r="Q76" s="446"/>
      <c r="R76" s="447"/>
      <c r="S76" s="53">
        <v>0</v>
      </c>
      <c r="T76" s="54" t="s">
        <v>110</v>
      </c>
      <c r="U76" s="53">
        <v>1</v>
      </c>
      <c r="V76" s="446"/>
      <c r="W76" s="447"/>
      <c r="X76" s="449"/>
      <c r="Y76" s="442"/>
      <c r="Z76" s="442"/>
      <c r="AA76" s="442"/>
      <c r="AB76" s="442"/>
      <c r="AC76" s="442"/>
      <c r="AD76" s="450"/>
      <c r="AE76" s="438"/>
      <c r="AF76" s="506"/>
      <c r="AG76" s="506"/>
      <c r="AH76" s="507"/>
      <c r="AI76" s="459"/>
      <c r="AJ76" s="587"/>
      <c r="AK76" s="588"/>
      <c r="AL76" s="587"/>
      <c r="AM76" s="588"/>
      <c r="AN76" s="387"/>
      <c r="AO76" s="588"/>
      <c r="AP76" s="460"/>
    </row>
    <row r="77" spans="2:43" ht="20.100000000000001" customHeight="1">
      <c r="B77" s="431">
        <v>2</v>
      </c>
      <c r="C77" s="432">
        <v>0.40972222222222227</v>
      </c>
      <c r="D77" s="504">
        <v>0.4375</v>
      </c>
      <c r="E77" s="505"/>
      <c r="F77" s="435"/>
      <c r="G77" s="506"/>
      <c r="H77" s="506"/>
      <c r="I77" s="507"/>
      <c r="J77" s="508" t="str">
        <f>S68</f>
        <v>昭和・戸祭ＳＣ</v>
      </c>
      <c r="K77" s="509"/>
      <c r="L77" s="509"/>
      <c r="M77" s="509"/>
      <c r="N77" s="509"/>
      <c r="O77" s="509"/>
      <c r="P77" s="510"/>
      <c r="Q77" s="511">
        <f>IF(OR(S77="",S78=""),"",S77+S78)</f>
        <v>0</v>
      </c>
      <c r="R77" s="512"/>
      <c r="S77" s="55">
        <v>0</v>
      </c>
      <c r="T77" s="56" t="s">
        <v>110</v>
      </c>
      <c r="U77" s="55">
        <v>2</v>
      </c>
      <c r="V77" s="511">
        <f>IF(OR(U77="",U78=""),"",U77+U78)</f>
        <v>4</v>
      </c>
      <c r="W77" s="512"/>
      <c r="X77" s="511" t="str">
        <f>AG69</f>
        <v>豊郷ＪＦＣ宇都宮</v>
      </c>
      <c r="Y77" s="509"/>
      <c r="Z77" s="509"/>
      <c r="AA77" s="509"/>
      <c r="AB77" s="509"/>
      <c r="AC77" s="509"/>
      <c r="AD77" s="513"/>
      <c r="AE77" s="435"/>
      <c r="AF77" s="506"/>
      <c r="AG77" s="506"/>
      <c r="AH77" s="507"/>
      <c r="AI77" s="582" t="str">
        <f ca="1">DBCS(INDIRECT("U12対戦スケジュール!g"&amp;(ROW()-1)/2+14))</f>
        <v>６／７／７／６</v>
      </c>
      <c r="AJ77" s="583"/>
      <c r="AK77" s="584"/>
      <c r="AL77" s="583"/>
      <c r="AM77" s="584"/>
      <c r="AN77" s="585"/>
      <c r="AO77" s="584"/>
      <c r="AP77" s="586"/>
    </row>
    <row r="78" spans="2:43" ht="20.100000000000001" customHeight="1">
      <c r="B78" s="431"/>
      <c r="C78" s="432"/>
      <c r="D78" s="504"/>
      <c r="E78" s="505"/>
      <c r="F78" s="438"/>
      <c r="G78" s="506"/>
      <c r="H78" s="506"/>
      <c r="I78" s="507"/>
      <c r="J78" s="442"/>
      <c r="K78" s="442"/>
      <c r="L78" s="442"/>
      <c r="M78" s="442"/>
      <c r="N78" s="442"/>
      <c r="O78" s="442"/>
      <c r="P78" s="443"/>
      <c r="Q78" s="446"/>
      <c r="R78" s="447"/>
      <c r="S78" s="53">
        <v>0</v>
      </c>
      <c r="T78" s="54" t="s">
        <v>110</v>
      </c>
      <c r="U78" s="53">
        <v>2</v>
      </c>
      <c r="V78" s="446"/>
      <c r="W78" s="447"/>
      <c r="X78" s="449"/>
      <c r="Y78" s="442"/>
      <c r="Z78" s="442"/>
      <c r="AA78" s="442"/>
      <c r="AB78" s="442"/>
      <c r="AC78" s="442"/>
      <c r="AD78" s="450"/>
      <c r="AE78" s="438"/>
      <c r="AF78" s="506"/>
      <c r="AG78" s="506"/>
      <c r="AH78" s="507"/>
      <c r="AI78" s="459"/>
      <c r="AJ78" s="587"/>
      <c r="AK78" s="588"/>
      <c r="AL78" s="587"/>
      <c r="AM78" s="588"/>
      <c r="AN78" s="387"/>
      <c r="AO78" s="588"/>
      <c r="AP78" s="460"/>
    </row>
    <row r="79" spans="2:43" ht="20.100000000000001" customHeight="1">
      <c r="B79" s="431">
        <v>3</v>
      </c>
      <c r="C79" s="432">
        <v>0.44444444444444442</v>
      </c>
      <c r="D79" s="504"/>
      <c r="E79" s="505"/>
      <c r="F79" s="435"/>
      <c r="G79" s="506"/>
      <c r="H79" s="506"/>
      <c r="I79" s="507"/>
      <c r="J79" s="508" t="str">
        <f>S67</f>
        <v>宝木キッカーズ</v>
      </c>
      <c r="K79" s="509"/>
      <c r="L79" s="509"/>
      <c r="M79" s="509"/>
      <c r="N79" s="509"/>
      <c r="O79" s="509"/>
      <c r="P79" s="510"/>
      <c r="Q79" s="511">
        <f>IF(OR(S79="",S80=""),"",S79+S80)</f>
        <v>3</v>
      </c>
      <c r="R79" s="512"/>
      <c r="S79" s="55">
        <v>1</v>
      </c>
      <c r="T79" s="56" t="s">
        <v>110</v>
      </c>
      <c r="U79" s="55">
        <v>1</v>
      </c>
      <c r="V79" s="511">
        <f>IF(OR(U79="",U80=""),"",U79+U80)</f>
        <v>2</v>
      </c>
      <c r="W79" s="512"/>
      <c r="X79" s="511" t="str">
        <f>AG68</f>
        <v>サウス宇都宮ＳＣ</v>
      </c>
      <c r="Y79" s="509"/>
      <c r="Z79" s="509"/>
      <c r="AA79" s="509"/>
      <c r="AB79" s="509"/>
      <c r="AC79" s="509"/>
      <c r="AD79" s="513"/>
      <c r="AE79" s="435"/>
      <c r="AF79" s="506"/>
      <c r="AG79" s="506"/>
      <c r="AH79" s="507"/>
      <c r="AI79" s="582" t="str">
        <f ca="1">DBCS(INDIRECT("U12対戦スケジュール!g"&amp;(ROW()-1)/2+14))</f>
        <v>１／５／５／１</v>
      </c>
      <c r="AJ79" s="583"/>
      <c r="AK79" s="584"/>
      <c r="AL79" s="583"/>
      <c r="AM79" s="584"/>
      <c r="AN79" s="585"/>
      <c r="AO79" s="584"/>
      <c r="AP79" s="586"/>
    </row>
    <row r="80" spans="2:43" ht="20.100000000000001" customHeight="1">
      <c r="B80" s="431"/>
      <c r="C80" s="432"/>
      <c r="D80" s="504"/>
      <c r="E80" s="505"/>
      <c r="F80" s="438"/>
      <c r="G80" s="506"/>
      <c r="H80" s="506"/>
      <c r="I80" s="507"/>
      <c r="J80" s="442"/>
      <c r="K80" s="442"/>
      <c r="L80" s="442"/>
      <c r="M80" s="442"/>
      <c r="N80" s="442"/>
      <c r="O80" s="442"/>
      <c r="P80" s="443"/>
      <c r="Q80" s="446"/>
      <c r="R80" s="447"/>
      <c r="S80" s="53">
        <v>2</v>
      </c>
      <c r="T80" s="54" t="s">
        <v>110</v>
      </c>
      <c r="U80" s="53">
        <v>1</v>
      </c>
      <c r="V80" s="446"/>
      <c r="W80" s="447"/>
      <c r="X80" s="449"/>
      <c r="Y80" s="442"/>
      <c r="Z80" s="442"/>
      <c r="AA80" s="442"/>
      <c r="AB80" s="442"/>
      <c r="AC80" s="442"/>
      <c r="AD80" s="450"/>
      <c r="AE80" s="438"/>
      <c r="AF80" s="506"/>
      <c r="AG80" s="506"/>
      <c r="AH80" s="507"/>
      <c r="AI80" s="459"/>
      <c r="AJ80" s="587"/>
      <c r="AK80" s="588"/>
      <c r="AL80" s="587"/>
      <c r="AM80" s="588"/>
      <c r="AN80" s="387"/>
      <c r="AO80" s="588"/>
      <c r="AP80" s="460"/>
    </row>
    <row r="81" spans="1:43" ht="20.100000000000001" customHeight="1">
      <c r="B81" s="431">
        <v>4</v>
      </c>
      <c r="C81" s="432">
        <v>0.47916666666666669</v>
      </c>
      <c r="D81" s="504">
        <v>0.4375</v>
      </c>
      <c r="E81" s="505"/>
      <c r="F81" s="435"/>
      <c r="G81" s="506"/>
      <c r="H81" s="506"/>
      <c r="I81" s="507"/>
      <c r="J81" s="508" t="str">
        <f>E67</f>
        <v>姿川第一ＦＣ</v>
      </c>
      <c r="K81" s="509"/>
      <c r="L81" s="509"/>
      <c r="M81" s="509"/>
      <c r="N81" s="509"/>
      <c r="O81" s="509"/>
      <c r="P81" s="510"/>
      <c r="Q81" s="511">
        <f>IF(OR(S81="",S82=""),"",S81+S82)</f>
        <v>0</v>
      </c>
      <c r="R81" s="512"/>
      <c r="S81" s="55">
        <v>0</v>
      </c>
      <c r="T81" s="56" t="s">
        <v>110</v>
      </c>
      <c r="U81" s="55">
        <v>0</v>
      </c>
      <c r="V81" s="511">
        <f>IF(OR(U81="",U82=""),"",U81+U82)</f>
        <v>0</v>
      </c>
      <c r="W81" s="512"/>
      <c r="X81" s="511" t="str">
        <f>S68</f>
        <v>昭和・戸祭ＳＣ</v>
      </c>
      <c r="Y81" s="509"/>
      <c r="Z81" s="509"/>
      <c r="AA81" s="509"/>
      <c r="AB81" s="509"/>
      <c r="AC81" s="509"/>
      <c r="AD81" s="513"/>
      <c r="AE81" s="435"/>
      <c r="AF81" s="506"/>
      <c r="AG81" s="506"/>
      <c r="AH81" s="507"/>
      <c r="AI81" s="582" t="str">
        <f ca="1">DBCS(INDIRECT("U12対戦スケジュール!g"&amp;(ROW()-1)/2+14))</f>
        <v>２／６／６／２</v>
      </c>
      <c r="AJ81" s="583"/>
      <c r="AK81" s="584"/>
      <c r="AL81" s="583"/>
      <c r="AM81" s="584"/>
      <c r="AN81" s="585"/>
      <c r="AO81" s="584"/>
      <c r="AP81" s="586"/>
    </row>
    <row r="82" spans="1:43" ht="20.100000000000001" customHeight="1">
      <c r="B82" s="431"/>
      <c r="C82" s="432"/>
      <c r="D82" s="504"/>
      <c r="E82" s="505"/>
      <c r="F82" s="438"/>
      <c r="G82" s="506"/>
      <c r="H82" s="506"/>
      <c r="I82" s="507"/>
      <c r="J82" s="442"/>
      <c r="K82" s="442"/>
      <c r="L82" s="442"/>
      <c r="M82" s="442"/>
      <c r="N82" s="442"/>
      <c r="O82" s="442"/>
      <c r="P82" s="443"/>
      <c r="Q82" s="446"/>
      <c r="R82" s="447"/>
      <c r="S82" s="53">
        <v>0</v>
      </c>
      <c r="T82" s="54" t="s">
        <v>110</v>
      </c>
      <c r="U82" s="53">
        <v>0</v>
      </c>
      <c r="V82" s="446"/>
      <c r="W82" s="447"/>
      <c r="X82" s="449"/>
      <c r="Y82" s="442"/>
      <c r="Z82" s="442"/>
      <c r="AA82" s="442"/>
      <c r="AB82" s="442"/>
      <c r="AC82" s="442"/>
      <c r="AD82" s="450"/>
      <c r="AE82" s="438"/>
      <c r="AF82" s="506"/>
      <c r="AG82" s="506"/>
      <c r="AH82" s="507"/>
      <c r="AI82" s="459"/>
      <c r="AJ82" s="587"/>
      <c r="AK82" s="588"/>
      <c r="AL82" s="587"/>
      <c r="AM82" s="588"/>
      <c r="AN82" s="387"/>
      <c r="AO82" s="588"/>
      <c r="AP82" s="460"/>
    </row>
    <row r="83" spans="1:43" ht="20.100000000000001" customHeight="1">
      <c r="B83" s="431">
        <v>5</v>
      </c>
      <c r="C83" s="432">
        <v>0.51388888888888895</v>
      </c>
      <c r="D83" s="504"/>
      <c r="E83" s="505"/>
      <c r="F83" s="435"/>
      <c r="G83" s="506"/>
      <c r="H83" s="506"/>
      <c r="I83" s="507"/>
      <c r="J83" s="508" t="str">
        <f>E69</f>
        <v>ＦＣ Ｒｉｓｏ</v>
      </c>
      <c r="K83" s="509"/>
      <c r="L83" s="509"/>
      <c r="M83" s="509"/>
      <c r="N83" s="509"/>
      <c r="O83" s="509"/>
      <c r="P83" s="510"/>
      <c r="Q83" s="511">
        <f>IF(OR(S83="",S84=""),"",S83+S84)</f>
        <v>4</v>
      </c>
      <c r="R83" s="512"/>
      <c r="S83" s="55">
        <v>2</v>
      </c>
      <c r="T83" s="56" t="s">
        <v>110</v>
      </c>
      <c r="U83" s="55">
        <v>0</v>
      </c>
      <c r="V83" s="511">
        <f>IF(OR(U83="",U84=""),"",U83+U84)</f>
        <v>0</v>
      </c>
      <c r="W83" s="512"/>
      <c r="X83" s="511" t="str">
        <f>S67</f>
        <v>宝木キッカーズ</v>
      </c>
      <c r="Y83" s="509"/>
      <c r="Z83" s="509"/>
      <c r="AA83" s="509"/>
      <c r="AB83" s="509"/>
      <c r="AC83" s="509"/>
      <c r="AD83" s="513"/>
      <c r="AE83" s="435"/>
      <c r="AF83" s="506"/>
      <c r="AG83" s="506"/>
      <c r="AH83" s="507"/>
      <c r="AI83" s="582" t="str">
        <f ca="1">DBCS(INDIRECT("U12対戦スケジュール!g"&amp;(ROW()-1)/2+14))</f>
        <v>９／１／１／９</v>
      </c>
      <c r="AJ83" s="583"/>
      <c r="AK83" s="584"/>
      <c r="AL83" s="583"/>
      <c r="AM83" s="584"/>
      <c r="AN83" s="585"/>
      <c r="AO83" s="584"/>
      <c r="AP83" s="586"/>
    </row>
    <row r="84" spans="1:43" ht="20.100000000000001" customHeight="1">
      <c r="B84" s="431"/>
      <c r="C84" s="432"/>
      <c r="D84" s="504"/>
      <c r="E84" s="505"/>
      <c r="F84" s="438"/>
      <c r="G84" s="506"/>
      <c r="H84" s="506"/>
      <c r="I84" s="507"/>
      <c r="J84" s="442"/>
      <c r="K84" s="442"/>
      <c r="L84" s="442"/>
      <c r="M84" s="442"/>
      <c r="N84" s="442"/>
      <c r="O84" s="442"/>
      <c r="P84" s="443"/>
      <c r="Q84" s="446"/>
      <c r="R84" s="447"/>
      <c r="S84" s="53">
        <v>2</v>
      </c>
      <c r="T84" s="54" t="s">
        <v>110</v>
      </c>
      <c r="U84" s="53">
        <v>0</v>
      </c>
      <c r="V84" s="446"/>
      <c r="W84" s="447"/>
      <c r="X84" s="449"/>
      <c r="Y84" s="442"/>
      <c r="Z84" s="442"/>
      <c r="AA84" s="442"/>
      <c r="AB84" s="442"/>
      <c r="AC84" s="442"/>
      <c r="AD84" s="450"/>
      <c r="AE84" s="438"/>
      <c r="AF84" s="506"/>
      <c r="AG84" s="506"/>
      <c r="AH84" s="507"/>
      <c r="AI84" s="459"/>
      <c r="AJ84" s="587"/>
      <c r="AK84" s="588"/>
      <c r="AL84" s="587"/>
      <c r="AM84" s="588"/>
      <c r="AN84" s="387"/>
      <c r="AO84" s="588"/>
      <c r="AP84" s="460"/>
    </row>
    <row r="85" spans="1:43" ht="20.100000000000001" customHeight="1">
      <c r="B85" s="431">
        <v>6</v>
      </c>
      <c r="C85" s="432">
        <v>0.54861111111111105</v>
      </c>
      <c r="D85" s="504">
        <v>0.4375</v>
      </c>
      <c r="E85" s="505"/>
      <c r="F85" s="435"/>
      <c r="G85" s="506"/>
      <c r="H85" s="506"/>
      <c r="I85" s="507"/>
      <c r="J85" s="508" t="str">
        <f>AG69</f>
        <v>豊郷ＪＦＣ宇都宮</v>
      </c>
      <c r="K85" s="509"/>
      <c r="L85" s="509"/>
      <c r="M85" s="509"/>
      <c r="N85" s="509"/>
      <c r="O85" s="509"/>
      <c r="P85" s="510"/>
      <c r="Q85" s="511">
        <f>IF(OR(S85="",S86=""),"",S85+S86)</f>
        <v>5</v>
      </c>
      <c r="R85" s="512"/>
      <c r="S85" s="55">
        <v>3</v>
      </c>
      <c r="T85" s="56" t="s">
        <v>110</v>
      </c>
      <c r="U85" s="55">
        <v>0</v>
      </c>
      <c r="V85" s="511">
        <f>IF(OR(U85="",U86=""),"",U85+U86)</f>
        <v>0</v>
      </c>
      <c r="W85" s="512"/>
      <c r="X85" s="511" t="str">
        <f>E67</f>
        <v>姿川第一ＦＣ</v>
      </c>
      <c r="Y85" s="509"/>
      <c r="Z85" s="509"/>
      <c r="AA85" s="509"/>
      <c r="AB85" s="509"/>
      <c r="AC85" s="509"/>
      <c r="AD85" s="513"/>
      <c r="AE85" s="435"/>
      <c r="AF85" s="506"/>
      <c r="AG85" s="506"/>
      <c r="AH85" s="507"/>
      <c r="AI85" s="582" t="str">
        <f ca="1">DBCS(INDIRECT("U12対戦スケジュール!g"&amp;(ROW()-1)/2+14))</f>
        <v>７／２／２／７</v>
      </c>
      <c r="AJ85" s="583"/>
      <c r="AK85" s="584"/>
      <c r="AL85" s="583"/>
      <c r="AM85" s="584"/>
      <c r="AN85" s="585"/>
      <c r="AO85" s="584"/>
      <c r="AP85" s="586"/>
    </row>
    <row r="86" spans="1:43" ht="20.100000000000001" customHeight="1">
      <c r="B86" s="573"/>
      <c r="C86" s="574"/>
      <c r="D86" s="575"/>
      <c r="E86" s="576"/>
      <c r="F86" s="577"/>
      <c r="G86" s="462"/>
      <c r="H86" s="462"/>
      <c r="I86" s="463"/>
      <c r="J86" s="480"/>
      <c r="K86" s="480"/>
      <c r="L86" s="480"/>
      <c r="M86" s="480"/>
      <c r="N86" s="480"/>
      <c r="O86" s="480"/>
      <c r="P86" s="481"/>
      <c r="Q86" s="527"/>
      <c r="R86" s="528"/>
      <c r="S86" s="181">
        <v>2</v>
      </c>
      <c r="T86" s="182" t="s">
        <v>110</v>
      </c>
      <c r="U86" s="181">
        <v>0</v>
      </c>
      <c r="V86" s="527"/>
      <c r="W86" s="528"/>
      <c r="X86" s="578"/>
      <c r="Y86" s="480"/>
      <c r="Z86" s="480"/>
      <c r="AA86" s="480"/>
      <c r="AB86" s="480"/>
      <c r="AC86" s="480"/>
      <c r="AD86" s="551"/>
      <c r="AE86" s="577"/>
      <c r="AF86" s="462"/>
      <c r="AG86" s="462"/>
      <c r="AH86" s="463"/>
      <c r="AI86" s="514"/>
      <c r="AJ86" s="591"/>
      <c r="AK86" s="592"/>
      <c r="AL86" s="591"/>
      <c r="AM86" s="592"/>
      <c r="AN86" s="457"/>
      <c r="AO86" s="592"/>
      <c r="AP86" s="458"/>
    </row>
    <row r="87" spans="1:43" ht="20.100000000000001" customHeight="1">
      <c r="B87" s="431">
        <v>7</v>
      </c>
      <c r="C87" s="432">
        <v>0.58333333333333337</v>
      </c>
      <c r="D87" s="433">
        <v>0.4375</v>
      </c>
      <c r="E87" s="434"/>
      <c r="F87" s="435"/>
      <c r="G87" s="436"/>
      <c r="H87" s="436"/>
      <c r="I87" s="437"/>
      <c r="J87" s="439"/>
      <c r="K87" s="440"/>
      <c r="L87" s="440"/>
      <c r="M87" s="440"/>
      <c r="N87" s="440"/>
      <c r="O87" s="440"/>
      <c r="P87" s="441"/>
      <c r="Q87" s="444" t="str">
        <f>IF(OR(S87="",S88=""),"",S87+S88)</f>
        <v/>
      </c>
      <c r="R87" s="445"/>
      <c r="S87" s="55"/>
      <c r="T87" s="56" t="s">
        <v>110</v>
      </c>
      <c r="U87" s="55"/>
      <c r="V87" s="444" t="str">
        <f>IF(OR(U87="",U88=""),"",U87+U88)</f>
        <v/>
      </c>
      <c r="W87" s="445"/>
      <c r="X87" s="444"/>
      <c r="Y87" s="440"/>
      <c r="Z87" s="440"/>
      <c r="AA87" s="440"/>
      <c r="AB87" s="440"/>
      <c r="AC87" s="440"/>
      <c r="AD87" s="448"/>
      <c r="AE87" s="435"/>
      <c r="AF87" s="436"/>
      <c r="AG87" s="436"/>
      <c r="AH87" s="437"/>
      <c r="AI87" s="461" t="str">
        <f ca="1">DBCS(INDIRECT("U12対戦スケジュール!g"&amp;(ROW()-1)/2+14))</f>
        <v/>
      </c>
      <c r="AJ87" s="462"/>
      <c r="AK87" s="462"/>
      <c r="AL87" s="462"/>
      <c r="AM87" s="462"/>
      <c r="AN87" s="462"/>
      <c r="AO87" s="462"/>
      <c r="AP87" s="463"/>
    </row>
    <row r="88" spans="1:43" ht="20.100000000000001" customHeight="1" thickBot="1">
      <c r="B88" s="468"/>
      <c r="C88" s="472"/>
      <c r="D88" s="473"/>
      <c r="E88" s="474"/>
      <c r="F88" s="476"/>
      <c r="G88" s="477"/>
      <c r="H88" s="477"/>
      <c r="I88" s="478"/>
      <c r="J88" s="482"/>
      <c r="K88" s="482"/>
      <c r="L88" s="482"/>
      <c r="M88" s="482"/>
      <c r="N88" s="482"/>
      <c r="O88" s="482"/>
      <c r="P88" s="483"/>
      <c r="Q88" s="549"/>
      <c r="R88" s="550"/>
      <c r="S88" s="57"/>
      <c r="T88" s="58" t="s">
        <v>110</v>
      </c>
      <c r="U88" s="57"/>
      <c r="V88" s="549"/>
      <c r="W88" s="550"/>
      <c r="X88" s="552"/>
      <c r="Y88" s="482"/>
      <c r="Z88" s="482"/>
      <c r="AA88" s="482"/>
      <c r="AB88" s="482"/>
      <c r="AC88" s="482"/>
      <c r="AD88" s="553"/>
      <c r="AE88" s="476"/>
      <c r="AF88" s="477"/>
      <c r="AG88" s="477"/>
      <c r="AH88" s="478"/>
      <c r="AI88" s="464"/>
      <c r="AJ88" s="465"/>
      <c r="AK88" s="465"/>
      <c r="AL88" s="465"/>
      <c r="AM88" s="465"/>
      <c r="AN88" s="465"/>
      <c r="AO88" s="465"/>
      <c r="AP88" s="466"/>
    </row>
    <row r="89" spans="1:43" s="47" customFormat="1" ht="15.75" customHeight="1" thickBot="1">
      <c r="A89" s="45"/>
      <c r="B89" s="115"/>
      <c r="C89" s="116"/>
      <c r="D89" s="116"/>
      <c r="E89" s="116"/>
      <c r="F89" s="115"/>
      <c r="G89" s="115"/>
      <c r="H89" s="115"/>
      <c r="I89" s="115"/>
      <c r="J89" s="115"/>
      <c r="K89" s="111"/>
      <c r="L89" s="111"/>
      <c r="M89" s="62"/>
      <c r="N89" s="63"/>
      <c r="O89" s="62"/>
      <c r="P89" s="111"/>
      <c r="Q89" s="111"/>
      <c r="R89" s="115"/>
      <c r="S89" s="115"/>
      <c r="T89" s="115"/>
      <c r="U89" s="115"/>
      <c r="V89" s="115"/>
      <c r="W89" s="64"/>
      <c r="X89" s="64"/>
      <c r="Y89" s="64"/>
      <c r="Z89" s="64"/>
      <c r="AA89" s="64"/>
      <c r="AB89" s="64"/>
      <c r="AC89" s="45"/>
    </row>
    <row r="90" spans="1:43" ht="20.25" customHeight="1" thickBot="1">
      <c r="D90" s="451" t="s">
        <v>112</v>
      </c>
      <c r="E90" s="452"/>
      <c r="F90" s="452"/>
      <c r="G90" s="452"/>
      <c r="H90" s="452"/>
      <c r="I90" s="452"/>
      <c r="J90" s="452" t="s">
        <v>108</v>
      </c>
      <c r="K90" s="452"/>
      <c r="L90" s="452"/>
      <c r="M90" s="452"/>
      <c r="N90" s="452"/>
      <c r="O90" s="452"/>
      <c r="P90" s="452"/>
      <c r="Q90" s="452"/>
      <c r="R90" s="453" t="s">
        <v>113</v>
      </c>
      <c r="S90" s="453"/>
      <c r="T90" s="453"/>
      <c r="U90" s="453"/>
      <c r="V90" s="453"/>
      <c r="W90" s="453"/>
      <c r="X90" s="453"/>
      <c r="Y90" s="453"/>
      <c r="Z90" s="453"/>
      <c r="AA90" s="454" t="s">
        <v>114</v>
      </c>
      <c r="AB90" s="454"/>
      <c r="AC90" s="454"/>
      <c r="AD90" s="454" t="s">
        <v>115</v>
      </c>
      <c r="AE90" s="454"/>
      <c r="AF90" s="454"/>
      <c r="AG90" s="454"/>
      <c r="AH90" s="454"/>
      <c r="AI90" s="454"/>
      <c r="AJ90" s="454"/>
      <c r="AK90" s="454"/>
      <c r="AL90" s="454"/>
      <c r="AM90" s="455"/>
    </row>
    <row r="91" spans="1:43" ht="30" customHeight="1">
      <c r="D91" s="410" t="s">
        <v>116</v>
      </c>
      <c r="E91" s="411"/>
      <c r="F91" s="411"/>
      <c r="G91" s="411"/>
      <c r="H91" s="411"/>
      <c r="I91" s="411"/>
      <c r="J91" s="411" t="str">
        <f>S67</f>
        <v>宝木キッカーズ</v>
      </c>
      <c r="K91" s="411"/>
      <c r="L91" s="411"/>
      <c r="M91" s="411"/>
      <c r="N91" s="411"/>
      <c r="O91" s="411"/>
      <c r="P91" s="411"/>
      <c r="Q91" s="411"/>
      <c r="R91" s="412" t="s">
        <v>473</v>
      </c>
      <c r="S91" s="412"/>
      <c r="T91" s="412"/>
      <c r="U91" s="412"/>
      <c r="V91" s="412"/>
      <c r="W91" s="412"/>
      <c r="X91" s="412"/>
      <c r="Y91" s="412"/>
      <c r="Z91" s="412"/>
      <c r="AA91" s="413">
        <v>6</v>
      </c>
      <c r="AB91" s="413"/>
      <c r="AC91" s="413"/>
      <c r="AD91" s="414" t="s">
        <v>474</v>
      </c>
      <c r="AE91" s="414"/>
      <c r="AF91" s="414"/>
      <c r="AG91" s="414"/>
      <c r="AH91" s="414"/>
      <c r="AI91" s="414"/>
      <c r="AJ91" s="414"/>
      <c r="AK91" s="414"/>
      <c r="AL91" s="414"/>
      <c r="AM91" s="415"/>
    </row>
    <row r="92" spans="1:43" ht="30" customHeight="1">
      <c r="D92" s="419" t="s">
        <v>116</v>
      </c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1"/>
      <c r="S92" s="421"/>
      <c r="T92" s="421"/>
      <c r="U92" s="421"/>
      <c r="V92" s="421"/>
      <c r="W92" s="421"/>
      <c r="X92" s="421"/>
      <c r="Y92" s="421"/>
      <c r="Z92" s="421"/>
      <c r="AA92" s="422"/>
      <c r="AB92" s="422"/>
      <c r="AC92" s="422"/>
      <c r="AD92" s="423"/>
      <c r="AE92" s="423"/>
      <c r="AF92" s="423"/>
      <c r="AG92" s="423"/>
      <c r="AH92" s="423"/>
      <c r="AI92" s="423"/>
      <c r="AJ92" s="423"/>
      <c r="AK92" s="423"/>
      <c r="AL92" s="423"/>
      <c r="AM92" s="424"/>
    </row>
    <row r="93" spans="1:43" ht="30" customHeight="1" thickBot="1">
      <c r="D93" s="425" t="s">
        <v>116</v>
      </c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7"/>
      <c r="S93" s="427"/>
      <c r="T93" s="427"/>
      <c r="U93" s="427"/>
      <c r="V93" s="427"/>
      <c r="W93" s="427"/>
      <c r="X93" s="427"/>
      <c r="Y93" s="427"/>
      <c r="Z93" s="427"/>
      <c r="AA93" s="428"/>
      <c r="AB93" s="428"/>
      <c r="AC93" s="428"/>
      <c r="AD93" s="429"/>
      <c r="AE93" s="429"/>
      <c r="AF93" s="429"/>
      <c r="AG93" s="429"/>
      <c r="AH93" s="429"/>
      <c r="AI93" s="429"/>
      <c r="AJ93" s="429"/>
      <c r="AK93" s="429"/>
      <c r="AL93" s="429"/>
      <c r="AM93" s="430"/>
    </row>
    <row r="94" spans="1:43" ht="14.25" customHeight="1">
      <c r="A94" s="542" t="s">
        <v>417</v>
      </c>
      <c r="B94" s="542"/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2"/>
      <c r="AE94" s="542"/>
      <c r="AF94" s="542"/>
      <c r="AG94" s="542"/>
      <c r="AH94" s="542"/>
      <c r="AI94" s="542"/>
      <c r="AJ94" s="542"/>
      <c r="AK94" s="542"/>
      <c r="AL94" s="542"/>
      <c r="AM94" s="542"/>
      <c r="AN94" s="542"/>
      <c r="AO94" s="542"/>
      <c r="AP94" s="542"/>
      <c r="AQ94" s="542"/>
    </row>
    <row r="95" spans="1:43" ht="14.25" customHeight="1">
      <c r="A95" s="542"/>
      <c r="B95" s="542"/>
      <c r="C95" s="542"/>
      <c r="D95" s="542"/>
      <c r="E95" s="542"/>
      <c r="F95" s="542"/>
      <c r="G95" s="54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2"/>
      <c r="S95" s="542"/>
      <c r="T95" s="542"/>
      <c r="U95" s="542"/>
      <c r="V95" s="542"/>
      <c r="W95" s="542"/>
      <c r="X95" s="542"/>
      <c r="Y95" s="542"/>
      <c r="Z95" s="542"/>
      <c r="AA95" s="542"/>
      <c r="AB95" s="542"/>
      <c r="AC95" s="542"/>
      <c r="AD95" s="542"/>
      <c r="AE95" s="542"/>
      <c r="AF95" s="542"/>
      <c r="AG95" s="542"/>
      <c r="AH95" s="542"/>
      <c r="AI95" s="542"/>
      <c r="AJ95" s="542"/>
      <c r="AK95" s="542"/>
      <c r="AL95" s="542"/>
      <c r="AM95" s="542"/>
      <c r="AN95" s="542"/>
      <c r="AO95" s="542"/>
      <c r="AP95" s="542"/>
      <c r="AQ95" s="542"/>
    </row>
    <row r="96" spans="1:43" ht="27.75" customHeight="1">
      <c r="C96" s="543" t="s">
        <v>103</v>
      </c>
      <c r="D96" s="543"/>
      <c r="E96" s="543"/>
      <c r="F96" s="543"/>
      <c r="G96" s="544" t="str">
        <f>U12対戦スケジュール!F72</f>
        <v>姿川第一小</v>
      </c>
      <c r="H96" s="545"/>
      <c r="I96" s="545"/>
      <c r="J96" s="545"/>
      <c r="K96" s="545"/>
      <c r="L96" s="545"/>
      <c r="M96" s="545"/>
      <c r="N96" s="545"/>
      <c r="O96" s="545"/>
      <c r="P96" s="543" t="s">
        <v>104</v>
      </c>
      <c r="Q96" s="543"/>
      <c r="R96" s="543"/>
      <c r="S96" s="543"/>
      <c r="T96" s="546" t="str">
        <f>U12対戦スケジュール!F73</f>
        <v>姿川第一ＦＣ</v>
      </c>
      <c r="U96" s="543"/>
      <c r="V96" s="543"/>
      <c r="W96" s="543"/>
      <c r="X96" s="543"/>
      <c r="Y96" s="543"/>
      <c r="Z96" s="543"/>
      <c r="AA96" s="543"/>
      <c r="AB96" s="543"/>
      <c r="AC96" s="543" t="s">
        <v>105</v>
      </c>
      <c r="AD96" s="543"/>
      <c r="AE96" s="543"/>
      <c r="AF96" s="543"/>
      <c r="AG96" s="547">
        <v>43359</v>
      </c>
      <c r="AH96" s="547"/>
      <c r="AI96" s="547"/>
      <c r="AJ96" s="547"/>
      <c r="AK96" s="547"/>
      <c r="AL96" s="547"/>
      <c r="AM96" s="547"/>
      <c r="AN96" s="547"/>
      <c r="AO96" s="547"/>
    </row>
    <row r="97" spans="2:42" ht="15" customHeight="1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4"/>
      <c r="X97" s="44"/>
      <c r="Y97" s="44"/>
      <c r="Z97" s="44"/>
      <c r="AA97" s="44"/>
      <c r="AB97" s="44"/>
      <c r="AC97" s="44"/>
    </row>
    <row r="98" spans="2:42" ht="18" customHeight="1">
      <c r="C98" s="407">
        <v>1</v>
      </c>
      <c r="D98" s="407"/>
      <c r="E98" s="408" t="str">
        <f>U12組合せ!$F$10</f>
        <v>姿川第一ＦＣ</v>
      </c>
      <c r="F98" s="408"/>
      <c r="G98" s="408"/>
      <c r="H98" s="408"/>
      <c r="I98" s="408"/>
      <c r="J98" s="408"/>
      <c r="K98" s="408"/>
      <c r="L98" s="408"/>
      <c r="M98" s="408"/>
      <c r="N98" s="408"/>
      <c r="O98" s="45"/>
      <c r="P98" s="45"/>
      <c r="Q98" s="571">
        <v>2</v>
      </c>
      <c r="R98" s="571"/>
      <c r="S98" s="408" t="str">
        <f>U12組合せ!$F$11</f>
        <v>宝木キッカーズ</v>
      </c>
      <c r="T98" s="408"/>
      <c r="U98" s="408"/>
      <c r="V98" s="408"/>
      <c r="W98" s="408"/>
      <c r="X98" s="408"/>
      <c r="Y98" s="408"/>
      <c r="Z98" s="408"/>
      <c r="AA98" s="408"/>
      <c r="AB98" s="408"/>
      <c r="AC98" s="46"/>
      <c r="AD98" s="47"/>
      <c r="AE98" s="572">
        <v>3</v>
      </c>
      <c r="AF98" s="572"/>
      <c r="AG98" s="408" t="str">
        <f>U12組合せ!$F$12</f>
        <v>ｕｎｉｏｎ ｓｃ</v>
      </c>
      <c r="AH98" s="408"/>
      <c r="AI98" s="408"/>
      <c r="AJ98" s="408"/>
      <c r="AK98" s="408"/>
      <c r="AL98" s="408"/>
      <c r="AM98" s="408"/>
      <c r="AN98" s="408"/>
      <c r="AO98" s="408"/>
      <c r="AP98" s="408"/>
    </row>
    <row r="99" spans="2:42" ht="18" customHeight="1">
      <c r="C99" s="403">
        <v>4</v>
      </c>
      <c r="D99" s="403"/>
      <c r="E99" s="408" t="str">
        <f>U12組合せ!$F$13</f>
        <v>河内ＳＣジュベニール</v>
      </c>
      <c r="F99" s="408"/>
      <c r="G99" s="408"/>
      <c r="H99" s="408"/>
      <c r="I99" s="408"/>
      <c r="J99" s="408"/>
      <c r="K99" s="408"/>
      <c r="L99" s="408"/>
      <c r="M99" s="408"/>
      <c r="N99" s="408"/>
      <c r="O99" s="45"/>
      <c r="P99" s="45"/>
      <c r="Q99" s="572">
        <v>5</v>
      </c>
      <c r="R99" s="572"/>
      <c r="S99" s="408" t="str">
        <f>U12組合せ!$F$14</f>
        <v>昭和・戸祭ＳＣ</v>
      </c>
      <c r="T99" s="408"/>
      <c r="U99" s="408"/>
      <c r="V99" s="408"/>
      <c r="W99" s="408"/>
      <c r="X99" s="408"/>
      <c r="Y99" s="408"/>
      <c r="Z99" s="408"/>
      <c r="AA99" s="408"/>
      <c r="AB99" s="408"/>
      <c r="AC99" s="46"/>
      <c r="AD99" s="47"/>
      <c r="AE99" s="570">
        <v>6</v>
      </c>
      <c r="AF99" s="570"/>
      <c r="AG99" s="408" t="str">
        <f>U12組合せ!$F$15</f>
        <v>サウス宇都宮ＳＣ</v>
      </c>
      <c r="AH99" s="408"/>
      <c r="AI99" s="408"/>
      <c r="AJ99" s="408"/>
      <c r="AK99" s="408"/>
      <c r="AL99" s="408"/>
      <c r="AM99" s="408"/>
      <c r="AN99" s="408"/>
      <c r="AO99" s="408"/>
      <c r="AP99" s="408"/>
    </row>
    <row r="100" spans="2:42" ht="18" customHeight="1">
      <c r="C100" s="409">
        <v>7</v>
      </c>
      <c r="D100" s="409"/>
      <c r="E100" s="408" t="str">
        <f>U12組合せ!$F$16</f>
        <v>ＦＣ Ｒｉｓｏ</v>
      </c>
      <c r="F100" s="408"/>
      <c r="G100" s="408"/>
      <c r="H100" s="408"/>
      <c r="I100" s="408"/>
      <c r="J100" s="408"/>
      <c r="K100" s="408"/>
      <c r="L100" s="408"/>
      <c r="M100" s="408"/>
      <c r="N100" s="408"/>
      <c r="O100" s="45"/>
      <c r="P100" s="45"/>
      <c r="Q100" s="570">
        <v>8</v>
      </c>
      <c r="R100" s="570"/>
      <c r="S100" s="408" t="str">
        <f>U12組合せ!$F$17</f>
        <v>富士見ＳＳＳ</v>
      </c>
      <c r="T100" s="408"/>
      <c r="U100" s="408"/>
      <c r="V100" s="408"/>
      <c r="W100" s="408"/>
      <c r="X100" s="408"/>
      <c r="Y100" s="408"/>
      <c r="Z100" s="408"/>
      <c r="AA100" s="408"/>
      <c r="AB100" s="408"/>
      <c r="AC100" s="46"/>
      <c r="AD100" s="47"/>
      <c r="AE100" s="571">
        <v>9</v>
      </c>
      <c r="AF100" s="571"/>
      <c r="AG100" s="408" t="str">
        <f>U12組合せ!$F$18</f>
        <v>豊郷ＪＦＣ宇都宮</v>
      </c>
      <c r="AH100" s="408"/>
      <c r="AI100" s="408"/>
      <c r="AJ100" s="408"/>
      <c r="AK100" s="408"/>
      <c r="AL100" s="408"/>
      <c r="AM100" s="408"/>
      <c r="AN100" s="408"/>
      <c r="AO100" s="408"/>
      <c r="AP100" s="408"/>
    </row>
    <row r="101" spans="2:42" ht="18" customHeight="1">
      <c r="C101" s="409"/>
      <c r="D101" s="409"/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5"/>
      <c r="P101" s="45"/>
      <c r="Q101" s="409"/>
      <c r="R101" s="409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6"/>
      <c r="AD101" s="45"/>
      <c r="AE101" s="409"/>
      <c r="AF101" s="409"/>
      <c r="AG101" s="408"/>
      <c r="AH101" s="408"/>
      <c r="AI101" s="408"/>
      <c r="AJ101" s="408"/>
      <c r="AK101" s="408"/>
      <c r="AL101" s="408"/>
      <c r="AM101" s="408"/>
      <c r="AN101" s="408"/>
      <c r="AO101" s="408"/>
      <c r="AP101" s="408"/>
    </row>
    <row r="102" spans="2:42" ht="18" customHeight="1">
      <c r="C102" s="409"/>
      <c r="D102" s="409"/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5"/>
      <c r="P102" s="45"/>
      <c r="Q102" s="409"/>
      <c r="R102" s="409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6"/>
      <c r="AD102" s="47"/>
      <c r="AE102" s="409"/>
      <c r="AF102" s="409"/>
      <c r="AG102" s="404"/>
      <c r="AH102" s="405"/>
      <c r="AI102" s="405"/>
      <c r="AJ102" s="405"/>
      <c r="AK102" s="405"/>
      <c r="AL102" s="405"/>
      <c r="AM102" s="405"/>
      <c r="AN102" s="405"/>
      <c r="AO102" s="405"/>
      <c r="AP102" s="406"/>
    </row>
    <row r="103" spans="2:42" ht="15" customHeight="1">
      <c r="C103" s="48"/>
      <c r="D103" s="49"/>
      <c r="E103" s="49"/>
      <c r="F103" s="49"/>
      <c r="G103" s="49"/>
      <c r="H103" s="49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49"/>
      <c r="U103" s="113"/>
      <c r="V103" s="49"/>
      <c r="W103" s="113"/>
      <c r="X103" s="49"/>
      <c r="Y103" s="113"/>
      <c r="Z103" s="49"/>
      <c r="AA103" s="113"/>
      <c r="AB103" s="49"/>
      <c r="AC103" s="49"/>
    </row>
    <row r="104" spans="2:42" ht="21" customHeight="1" thickBot="1">
      <c r="B104" s="42" t="s">
        <v>106</v>
      </c>
    </row>
    <row r="105" spans="2:42" ht="20.25" customHeight="1" thickBot="1">
      <c r="B105" s="50"/>
      <c r="C105" s="531" t="s">
        <v>107</v>
      </c>
      <c r="D105" s="532"/>
      <c r="E105" s="533"/>
      <c r="F105" s="534" t="s">
        <v>226</v>
      </c>
      <c r="G105" s="535"/>
      <c r="H105" s="535"/>
      <c r="I105" s="536"/>
      <c r="J105" s="532" t="s">
        <v>108</v>
      </c>
      <c r="K105" s="537"/>
      <c r="L105" s="537"/>
      <c r="M105" s="537"/>
      <c r="N105" s="537"/>
      <c r="O105" s="537"/>
      <c r="P105" s="538"/>
      <c r="Q105" s="539" t="s">
        <v>109</v>
      </c>
      <c r="R105" s="539"/>
      <c r="S105" s="539"/>
      <c r="T105" s="539"/>
      <c r="U105" s="539"/>
      <c r="V105" s="539"/>
      <c r="W105" s="539"/>
      <c r="X105" s="540" t="s">
        <v>108</v>
      </c>
      <c r="Y105" s="537"/>
      <c r="Z105" s="537"/>
      <c r="AA105" s="537"/>
      <c r="AB105" s="537"/>
      <c r="AC105" s="537"/>
      <c r="AD105" s="541"/>
      <c r="AE105" s="534" t="s">
        <v>226</v>
      </c>
      <c r="AF105" s="535"/>
      <c r="AG105" s="535"/>
      <c r="AH105" s="536"/>
      <c r="AI105" s="531" t="s">
        <v>409</v>
      </c>
      <c r="AJ105" s="532"/>
      <c r="AK105" s="537"/>
      <c r="AL105" s="537"/>
      <c r="AM105" s="537"/>
      <c r="AN105" s="537"/>
      <c r="AO105" s="537"/>
      <c r="AP105" s="541"/>
    </row>
    <row r="106" spans="2:42" ht="20.100000000000001" customHeight="1">
      <c r="B106" s="467">
        <v>1</v>
      </c>
      <c r="C106" s="469">
        <v>0.375</v>
      </c>
      <c r="D106" s="470"/>
      <c r="E106" s="471"/>
      <c r="F106" s="521"/>
      <c r="G106" s="522"/>
      <c r="H106" s="522"/>
      <c r="I106" s="523"/>
      <c r="J106" s="524" t="str">
        <f>E98</f>
        <v>姿川第一ＦＣ</v>
      </c>
      <c r="K106" s="525"/>
      <c r="L106" s="525"/>
      <c r="M106" s="525"/>
      <c r="N106" s="525"/>
      <c r="O106" s="525"/>
      <c r="P106" s="526"/>
      <c r="Q106" s="527">
        <f>IF(OR(S106="",S107=""),"",S106+S107)</f>
        <v>1</v>
      </c>
      <c r="R106" s="528"/>
      <c r="S106" s="51">
        <v>0</v>
      </c>
      <c r="T106" s="52" t="s">
        <v>110</v>
      </c>
      <c r="U106" s="51">
        <v>0</v>
      </c>
      <c r="V106" s="527">
        <f>IF(OR(U106="",U107=""),"",U106+U107)</f>
        <v>2</v>
      </c>
      <c r="W106" s="528"/>
      <c r="X106" s="529" t="str">
        <f>AG99</f>
        <v>サウス宇都宮ＳＣ</v>
      </c>
      <c r="Y106" s="525"/>
      <c r="Z106" s="525"/>
      <c r="AA106" s="525"/>
      <c r="AB106" s="525"/>
      <c r="AC106" s="525"/>
      <c r="AD106" s="530"/>
      <c r="AE106" s="521"/>
      <c r="AF106" s="522"/>
      <c r="AG106" s="522"/>
      <c r="AH106" s="523"/>
      <c r="AI106" s="554" t="str">
        <f ca="1">DBCS(INDIRECT("U12対戦スケジュール!g"&amp;(ROW()/2+21)))</f>
        <v>２／４／４／２</v>
      </c>
      <c r="AJ106" s="589"/>
      <c r="AK106" s="590"/>
      <c r="AL106" s="589"/>
      <c r="AM106" s="590"/>
      <c r="AN106" s="555"/>
      <c r="AO106" s="590"/>
      <c r="AP106" s="556"/>
    </row>
    <row r="107" spans="2:42" ht="20.100000000000001" customHeight="1">
      <c r="B107" s="431"/>
      <c r="C107" s="432"/>
      <c r="D107" s="504"/>
      <c r="E107" s="505"/>
      <c r="F107" s="438"/>
      <c r="G107" s="506"/>
      <c r="H107" s="506"/>
      <c r="I107" s="507"/>
      <c r="J107" s="442"/>
      <c r="K107" s="442"/>
      <c r="L107" s="442"/>
      <c r="M107" s="442"/>
      <c r="N107" s="442"/>
      <c r="O107" s="442"/>
      <c r="P107" s="443"/>
      <c r="Q107" s="446"/>
      <c r="R107" s="447"/>
      <c r="S107" s="53">
        <v>1</v>
      </c>
      <c r="T107" s="54" t="s">
        <v>110</v>
      </c>
      <c r="U107" s="53">
        <v>2</v>
      </c>
      <c r="V107" s="446"/>
      <c r="W107" s="447"/>
      <c r="X107" s="449"/>
      <c r="Y107" s="442"/>
      <c r="Z107" s="442"/>
      <c r="AA107" s="442"/>
      <c r="AB107" s="442"/>
      <c r="AC107" s="442"/>
      <c r="AD107" s="450"/>
      <c r="AE107" s="438"/>
      <c r="AF107" s="506"/>
      <c r="AG107" s="506"/>
      <c r="AH107" s="507"/>
      <c r="AI107" s="459"/>
      <c r="AJ107" s="587"/>
      <c r="AK107" s="588"/>
      <c r="AL107" s="587"/>
      <c r="AM107" s="588"/>
      <c r="AN107" s="387"/>
      <c r="AO107" s="588"/>
      <c r="AP107" s="460"/>
    </row>
    <row r="108" spans="2:42" ht="20.100000000000001" customHeight="1">
      <c r="B108" s="431">
        <v>2</v>
      </c>
      <c r="C108" s="432">
        <v>0.40972222222222227</v>
      </c>
      <c r="D108" s="504">
        <v>0.4375</v>
      </c>
      <c r="E108" s="505"/>
      <c r="F108" s="435"/>
      <c r="G108" s="506"/>
      <c r="H108" s="506"/>
      <c r="I108" s="507"/>
      <c r="J108" s="508" t="str">
        <f>S98</f>
        <v>宝木キッカーズ</v>
      </c>
      <c r="K108" s="509"/>
      <c r="L108" s="509"/>
      <c r="M108" s="509"/>
      <c r="N108" s="509"/>
      <c r="O108" s="509"/>
      <c r="P108" s="510"/>
      <c r="Q108" s="511">
        <f>IF(OR(S108="",S109=""),"",S108+S109)</f>
        <v>1</v>
      </c>
      <c r="R108" s="512"/>
      <c r="S108" s="55">
        <v>1</v>
      </c>
      <c r="T108" s="56" t="s">
        <v>110</v>
      </c>
      <c r="U108" s="55">
        <v>0</v>
      </c>
      <c r="V108" s="511">
        <f>IF(OR(U108="",U109=""),"",U108+U109)</f>
        <v>0</v>
      </c>
      <c r="W108" s="512"/>
      <c r="X108" s="511" t="str">
        <f>E99</f>
        <v>河内ＳＣジュベニール</v>
      </c>
      <c r="Y108" s="509"/>
      <c r="Z108" s="509"/>
      <c r="AA108" s="509"/>
      <c r="AB108" s="509"/>
      <c r="AC108" s="509"/>
      <c r="AD108" s="513"/>
      <c r="AE108" s="435"/>
      <c r="AF108" s="506"/>
      <c r="AG108" s="506"/>
      <c r="AH108" s="507"/>
      <c r="AI108" s="582" t="str">
        <f t="shared" ref="AI108" ca="1" si="0">DBCS(INDIRECT("U12対戦スケジュール!g"&amp;(ROW()/2+21)))</f>
        <v>１／６／６／１</v>
      </c>
      <c r="AJ108" s="583"/>
      <c r="AK108" s="584"/>
      <c r="AL108" s="583"/>
      <c r="AM108" s="584"/>
      <c r="AN108" s="585"/>
      <c r="AO108" s="584"/>
      <c r="AP108" s="586"/>
    </row>
    <row r="109" spans="2:42" ht="20.100000000000001" customHeight="1">
      <c r="B109" s="431"/>
      <c r="C109" s="432"/>
      <c r="D109" s="504"/>
      <c r="E109" s="505"/>
      <c r="F109" s="438"/>
      <c r="G109" s="506"/>
      <c r="H109" s="506"/>
      <c r="I109" s="507"/>
      <c r="J109" s="442"/>
      <c r="K109" s="442"/>
      <c r="L109" s="442"/>
      <c r="M109" s="442"/>
      <c r="N109" s="442"/>
      <c r="O109" s="442"/>
      <c r="P109" s="443"/>
      <c r="Q109" s="446"/>
      <c r="R109" s="447"/>
      <c r="S109" s="53">
        <v>0</v>
      </c>
      <c r="T109" s="54" t="s">
        <v>110</v>
      </c>
      <c r="U109" s="53">
        <v>0</v>
      </c>
      <c r="V109" s="446"/>
      <c r="W109" s="447"/>
      <c r="X109" s="449"/>
      <c r="Y109" s="442"/>
      <c r="Z109" s="442"/>
      <c r="AA109" s="442"/>
      <c r="AB109" s="442"/>
      <c r="AC109" s="442"/>
      <c r="AD109" s="450"/>
      <c r="AE109" s="438"/>
      <c r="AF109" s="506"/>
      <c r="AG109" s="506"/>
      <c r="AH109" s="507"/>
      <c r="AI109" s="459"/>
      <c r="AJ109" s="587"/>
      <c r="AK109" s="588"/>
      <c r="AL109" s="587"/>
      <c r="AM109" s="588"/>
      <c r="AN109" s="387"/>
      <c r="AO109" s="588"/>
      <c r="AP109" s="460"/>
    </row>
    <row r="110" spans="2:42" ht="20.100000000000001" customHeight="1">
      <c r="B110" s="431">
        <v>3</v>
      </c>
      <c r="C110" s="432">
        <v>0.44444444444444442</v>
      </c>
      <c r="D110" s="504"/>
      <c r="E110" s="505"/>
      <c r="F110" s="435"/>
      <c r="G110" s="506"/>
      <c r="H110" s="506"/>
      <c r="I110" s="507"/>
      <c r="J110" s="508" t="str">
        <f>S100</f>
        <v>富士見ＳＳＳ</v>
      </c>
      <c r="K110" s="509"/>
      <c r="L110" s="509"/>
      <c r="M110" s="509"/>
      <c r="N110" s="509"/>
      <c r="O110" s="509"/>
      <c r="P110" s="510"/>
      <c r="Q110" s="511">
        <f>IF(OR(S110="",S111=""),"",S110+S111)</f>
        <v>1</v>
      </c>
      <c r="R110" s="512"/>
      <c r="S110" s="55">
        <v>0</v>
      </c>
      <c r="T110" s="56" t="s">
        <v>110</v>
      </c>
      <c r="U110" s="55">
        <v>0</v>
      </c>
      <c r="V110" s="511">
        <f>IF(OR(U110="",U111=""),"",U110+U111)</f>
        <v>0</v>
      </c>
      <c r="W110" s="512"/>
      <c r="X110" s="511" t="str">
        <f>J106</f>
        <v>姿川第一ＦＣ</v>
      </c>
      <c r="Y110" s="509"/>
      <c r="Z110" s="509"/>
      <c r="AA110" s="509"/>
      <c r="AB110" s="509"/>
      <c r="AC110" s="509"/>
      <c r="AD110" s="513"/>
      <c r="AE110" s="435"/>
      <c r="AF110" s="506"/>
      <c r="AG110" s="506"/>
      <c r="AH110" s="507"/>
      <c r="AI110" s="582" t="str">
        <f t="shared" ref="AI110" ca="1" si="1">DBCS(INDIRECT("U12対戦スケジュール!g"&amp;(ROW()/2+21)))</f>
        <v>９／２／２／９</v>
      </c>
      <c r="AJ110" s="583"/>
      <c r="AK110" s="584"/>
      <c r="AL110" s="583"/>
      <c r="AM110" s="584"/>
      <c r="AN110" s="585"/>
      <c r="AO110" s="584"/>
      <c r="AP110" s="586"/>
    </row>
    <row r="111" spans="2:42" ht="20.100000000000001" customHeight="1">
      <c r="B111" s="431"/>
      <c r="C111" s="432"/>
      <c r="D111" s="504"/>
      <c r="E111" s="505"/>
      <c r="F111" s="438"/>
      <c r="G111" s="506"/>
      <c r="H111" s="506"/>
      <c r="I111" s="507"/>
      <c r="J111" s="442"/>
      <c r="K111" s="442"/>
      <c r="L111" s="442"/>
      <c r="M111" s="442"/>
      <c r="N111" s="442"/>
      <c r="O111" s="442"/>
      <c r="P111" s="443"/>
      <c r="Q111" s="446"/>
      <c r="R111" s="447"/>
      <c r="S111" s="53">
        <v>1</v>
      </c>
      <c r="T111" s="54" t="s">
        <v>110</v>
      </c>
      <c r="U111" s="53">
        <v>0</v>
      </c>
      <c r="V111" s="446"/>
      <c r="W111" s="447"/>
      <c r="X111" s="449"/>
      <c r="Y111" s="442"/>
      <c r="Z111" s="442"/>
      <c r="AA111" s="442"/>
      <c r="AB111" s="442"/>
      <c r="AC111" s="442"/>
      <c r="AD111" s="450"/>
      <c r="AE111" s="438"/>
      <c r="AF111" s="506"/>
      <c r="AG111" s="506"/>
      <c r="AH111" s="507"/>
      <c r="AI111" s="459"/>
      <c r="AJ111" s="587"/>
      <c r="AK111" s="588"/>
      <c r="AL111" s="587"/>
      <c r="AM111" s="588"/>
      <c r="AN111" s="387"/>
      <c r="AO111" s="588"/>
      <c r="AP111" s="460"/>
    </row>
    <row r="112" spans="2:42" ht="20.100000000000001" customHeight="1">
      <c r="B112" s="431">
        <v>4</v>
      </c>
      <c r="C112" s="432">
        <v>0.47916666666666669</v>
      </c>
      <c r="D112" s="504">
        <v>0.4375</v>
      </c>
      <c r="E112" s="505"/>
      <c r="F112" s="435"/>
      <c r="G112" s="506"/>
      <c r="H112" s="506"/>
      <c r="I112" s="507"/>
      <c r="J112" s="508" t="str">
        <f>AG100</f>
        <v>豊郷ＪＦＣ宇都宮</v>
      </c>
      <c r="K112" s="509"/>
      <c r="L112" s="509"/>
      <c r="M112" s="509"/>
      <c r="N112" s="509"/>
      <c r="O112" s="509"/>
      <c r="P112" s="510"/>
      <c r="Q112" s="511">
        <f>IF(OR(S112="",S113=""),"",S112+S113)</f>
        <v>9</v>
      </c>
      <c r="R112" s="512"/>
      <c r="S112" s="55">
        <v>5</v>
      </c>
      <c r="T112" s="56" t="s">
        <v>110</v>
      </c>
      <c r="U112" s="55">
        <v>1</v>
      </c>
      <c r="V112" s="511">
        <f>IF(OR(U112="",U113=""),"",U112+U113)</f>
        <v>1</v>
      </c>
      <c r="W112" s="512"/>
      <c r="X112" s="511" t="str">
        <f>S98</f>
        <v>宝木キッカーズ</v>
      </c>
      <c r="Y112" s="509"/>
      <c r="Z112" s="509"/>
      <c r="AA112" s="509"/>
      <c r="AB112" s="509"/>
      <c r="AC112" s="509"/>
      <c r="AD112" s="513"/>
      <c r="AE112" s="435"/>
      <c r="AF112" s="506"/>
      <c r="AG112" s="506"/>
      <c r="AH112" s="507"/>
      <c r="AI112" s="582" t="str">
        <f t="shared" ref="AI112" ca="1" si="2">DBCS(INDIRECT("U12対戦スケジュール!g"&amp;(ROW()/2+21)))</f>
        <v>８／１／１／８</v>
      </c>
      <c r="AJ112" s="583"/>
      <c r="AK112" s="584"/>
      <c r="AL112" s="583"/>
      <c r="AM112" s="584"/>
      <c r="AN112" s="585"/>
      <c r="AO112" s="584"/>
      <c r="AP112" s="586"/>
    </row>
    <row r="113" spans="1:43" ht="20.100000000000001" customHeight="1">
      <c r="B113" s="431"/>
      <c r="C113" s="432"/>
      <c r="D113" s="504"/>
      <c r="E113" s="505"/>
      <c r="F113" s="438"/>
      <c r="G113" s="506"/>
      <c r="H113" s="506"/>
      <c r="I113" s="507"/>
      <c r="J113" s="442"/>
      <c r="K113" s="442"/>
      <c r="L113" s="442"/>
      <c r="M113" s="442"/>
      <c r="N113" s="442"/>
      <c r="O113" s="442"/>
      <c r="P113" s="443"/>
      <c r="Q113" s="446"/>
      <c r="R113" s="447"/>
      <c r="S113" s="53">
        <v>4</v>
      </c>
      <c r="T113" s="54" t="s">
        <v>110</v>
      </c>
      <c r="U113" s="53">
        <v>0</v>
      </c>
      <c r="V113" s="446"/>
      <c r="W113" s="447"/>
      <c r="X113" s="449"/>
      <c r="Y113" s="442"/>
      <c r="Z113" s="442"/>
      <c r="AA113" s="442"/>
      <c r="AB113" s="442"/>
      <c r="AC113" s="442"/>
      <c r="AD113" s="450"/>
      <c r="AE113" s="438"/>
      <c r="AF113" s="506"/>
      <c r="AG113" s="506"/>
      <c r="AH113" s="507"/>
      <c r="AI113" s="459"/>
      <c r="AJ113" s="587"/>
      <c r="AK113" s="588"/>
      <c r="AL113" s="587"/>
      <c r="AM113" s="588"/>
      <c r="AN113" s="387"/>
      <c r="AO113" s="588"/>
      <c r="AP113" s="460"/>
    </row>
    <row r="114" spans="1:43" ht="20.100000000000001" customHeight="1">
      <c r="B114" s="431">
        <v>5</v>
      </c>
      <c r="C114" s="432">
        <v>0.51388888888888895</v>
      </c>
      <c r="D114" s="504"/>
      <c r="E114" s="505"/>
      <c r="F114" s="435"/>
      <c r="G114" s="506"/>
      <c r="H114" s="506"/>
      <c r="I114" s="507"/>
      <c r="J114" s="508" t="str">
        <f>AG99</f>
        <v>サウス宇都宮ＳＣ</v>
      </c>
      <c r="K114" s="509"/>
      <c r="L114" s="509"/>
      <c r="M114" s="509"/>
      <c r="N114" s="509"/>
      <c r="O114" s="509"/>
      <c r="P114" s="510"/>
      <c r="Q114" s="511">
        <f>IF(OR(S114="",S115=""),"",S114+S115)</f>
        <v>3</v>
      </c>
      <c r="R114" s="512"/>
      <c r="S114" s="55">
        <v>2</v>
      </c>
      <c r="T114" s="56" t="s">
        <v>110</v>
      </c>
      <c r="U114" s="55">
        <v>0</v>
      </c>
      <c r="V114" s="511">
        <f>IF(OR(U114="",U115=""),"",U114+U115)</f>
        <v>1</v>
      </c>
      <c r="W114" s="512"/>
      <c r="X114" s="511" t="str">
        <f>S100</f>
        <v>富士見ＳＳＳ</v>
      </c>
      <c r="Y114" s="509"/>
      <c r="Z114" s="509"/>
      <c r="AA114" s="509"/>
      <c r="AB114" s="509"/>
      <c r="AC114" s="509"/>
      <c r="AD114" s="513"/>
      <c r="AE114" s="435"/>
      <c r="AF114" s="506"/>
      <c r="AG114" s="506"/>
      <c r="AH114" s="507"/>
      <c r="AI114" s="582" t="str">
        <f t="shared" ref="AI114" ca="1" si="3">DBCS(INDIRECT("U12対戦スケジュール!g"&amp;(ROW()/2+21)))</f>
        <v>４／９／９／４</v>
      </c>
      <c r="AJ114" s="583"/>
      <c r="AK114" s="584"/>
      <c r="AL114" s="583"/>
      <c r="AM114" s="584"/>
      <c r="AN114" s="585"/>
      <c r="AO114" s="584"/>
      <c r="AP114" s="586"/>
    </row>
    <row r="115" spans="1:43" ht="20.100000000000001" customHeight="1">
      <c r="B115" s="431"/>
      <c r="C115" s="432"/>
      <c r="D115" s="504"/>
      <c r="E115" s="505"/>
      <c r="F115" s="438"/>
      <c r="G115" s="506"/>
      <c r="H115" s="506"/>
      <c r="I115" s="507"/>
      <c r="J115" s="442"/>
      <c r="K115" s="442"/>
      <c r="L115" s="442"/>
      <c r="M115" s="442"/>
      <c r="N115" s="442"/>
      <c r="O115" s="442"/>
      <c r="P115" s="443"/>
      <c r="Q115" s="446"/>
      <c r="R115" s="447"/>
      <c r="S115" s="53">
        <v>1</v>
      </c>
      <c r="T115" s="54" t="s">
        <v>110</v>
      </c>
      <c r="U115" s="53">
        <v>1</v>
      </c>
      <c r="V115" s="446"/>
      <c r="W115" s="447"/>
      <c r="X115" s="449"/>
      <c r="Y115" s="442"/>
      <c r="Z115" s="442"/>
      <c r="AA115" s="442"/>
      <c r="AB115" s="442"/>
      <c r="AC115" s="442"/>
      <c r="AD115" s="450"/>
      <c r="AE115" s="438"/>
      <c r="AF115" s="506"/>
      <c r="AG115" s="506"/>
      <c r="AH115" s="507"/>
      <c r="AI115" s="459"/>
      <c r="AJ115" s="587"/>
      <c r="AK115" s="588"/>
      <c r="AL115" s="587"/>
      <c r="AM115" s="588"/>
      <c r="AN115" s="387"/>
      <c r="AO115" s="588"/>
      <c r="AP115" s="460"/>
    </row>
    <row r="116" spans="1:43" ht="20.100000000000001" customHeight="1">
      <c r="B116" s="431">
        <v>6</v>
      </c>
      <c r="C116" s="432">
        <v>0.54861111111111105</v>
      </c>
      <c r="D116" s="433">
        <v>0.4375</v>
      </c>
      <c r="E116" s="434"/>
      <c r="F116" s="435"/>
      <c r="G116" s="436"/>
      <c r="H116" s="436"/>
      <c r="I116" s="437"/>
      <c r="J116" s="439" t="str">
        <f>E99</f>
        <v>河内ＳＣジュベニール</v>
      </c>
      <c r="K116" s="440"/>
      <c r="L116" s="440"/>
      <c r="M116" s="440"/>
      <c r="N116" s="440"/>
      <c r="O116" s="440"/>
      <c r="P116" s="441"/>
      <c r="Q116" s="444">
        <f>IF(OR(S116="",S117=""),"",S116+S117)</f>
        <v>0</v>
      </c>
      <c r="R116" s="445"/>
      <c r="S116" s="55">
        <v>0</v>
      </c>
      <c r="T116" s="56" t="s">
        <v>110</v>
      </c>
      <c r="U116" s="55">
        <v>2</v>
      </c>
      <c r="V116" s="444">
        <f>IF(OR(U116="",U117=""),"",U116+U117)</f>
        <v>4</v>
      </c>
      <c r="W116" s="445"/>
      <c r="X116" s="444" t="str">
        <f>AG100</f>
        <v>豊郷ＪＦＣ宇都宮</v>
      </c>
      <c r="Y116" s="440"/>
      <c r="Z116" s="440"/>
      <c r="AA116" s="440"/>
      <c r="AB116" s="440"/>
      <c r="AC116" s="440"/>
      <c r="AD116" s="448"/>
      <c r="AE116" s="435"/>
      <c r="AF116" s="436"/>
      <c r="AG116" s="436"/>
      <c r="AH116" s="437"/>
      <c r="AI116" s="582" t="str">
        <f t="shared" ref="AI116" ca="1" si="4">DBCS(INDIRECT("U12対戦スケジュール!g"&amp;(ROW()/2+21)))</f>
        <v>６／８／８／６</v>
      </c>
      <c r="AJ116" s="583"/>
      <c r="AK116" s="584"/>
      <c r="AL116" s="583"/>
      <c r="AM116" s="584"/>
      <c r="AN116" s="585"/>
      <c r="AO116" s="584"/>
      <c r="AP116" s="586"/>
    </row>
    <row r="117" spans="1:43" ht="20.100000000000001" customHeight="1">
      <c r="B117" s="431"/>
      <c r="C117" s="432"/>
      <c r="D117" s="433"/>
      <c r="E117" s="434"/>
      <c r="F117" s="438"/>
      <c r="G117" s="436"/>
      <c r="H117" s="436"/>
      <c r="I117" s="437"/>
      <c r="J117" s="442"/>
      <c r="K117" s="442"/>
      <c r="L117" s="442"/>
      <c r="M117" s="442"/>
      <c r="N117" s="442"/>
      <c r="O117" s="442"/>
      <c r="P117" s="443"/>
      <c r="Q117" s="446"/>
      <c r="R117" s="447"/>
      <c r="S117" s="118">
        <v>0</v>
      </c>
      <c r="T117" s="54" t="s">
        <v>110</v>
      </c>
      <c r="U117" s="118">
        <v>2</v>
      </c>
      <c r="V117" s="446"/>
      <c r="W117" s="447"/>
      <c r="X117" s="449"/>
      <c r="Y117" s="442"/>
      <c r="Z117" s="442"/>
      <c r="AA117" s="442"/>
      <c r="AB117" s="442"/>
      <c r="AC117" s="442"/>
      <c r="AD117" s="450"/>
      <c r="AE117" s="438"/>
      <c r="AF117" s="436"/>
      <c r="AG117" s="436"/>
      <c r="AH117" s="437"/>
      <c r="AI117" s="514"/>
      <c r="AJ117" s="591"/>
      <c r="AK117" s="592"/>
      <c r="AL117" s="591"/>
      <c r="AM117" s="592"/>
      <c r="AN117" s="457"/>
      <c r="AO117" s="592"/>
      <c r="AP117" s="458"/>
    </row>
    <row r="118" spans="1:43" ht="20.100000000000001" customHeight="1">
      <c r="B118" s="467">
        <v>7</v>
      </c>
      <c r="C118" s="469">
        <v>0.58333333333333337</v>
      </c>
      <c r="D118" s="470">
        <v>0.4375</v>
      </c>
      <c r="E118" s="471"/>
      <c r="F118" s="475"/>
      <c r="G118" s="387"/>
      <c r="H118" s="387"/>
      <c r="I118" s="460"/>
      <c r="J118" s="479"/>
      <c r="K118" s="480"/>
      <c r="L118" s="480"/>
      <c r="M118" s="480"/>
      <c r="N118" s="480"/>
      <c r="O118" s="480"/>
      <c r="P118" s="481"/>
      <c r="Q118" s="527" t="str">
        <f>IF(OR(S118="",S119=""),"",S118+S119)</f>
        <v/>
      </c>
      <c r="R118" s="528"/>
      <c r="S118" s="51"/>
      <c r="T118" s="52" t="s">
        <v>110</v>
      </c>
      <c r="U118" s="51"/>
      <c r="V118" s="527" t="str">
        <f>IF(OR(U118="",U119=""),"",U118+U119)</f>
        <v/>
      </c>
      <c r="W118" s="528"/>
      <c r="X118" s="527"/>
      <c r="Y118" s="480"/>
      <c r="Z118" s="480"/>
      <c r="AA118" s="480"/>
      <c r="AB118" s="480"/>
      <c r="AC118" s="480"/>
      <c r="AD118" s="551"/>
      <c r="AE118" s="475"/>
      <c r="AF118" s="387"/>
      <c r="AG118" s="387"/>
      <c r="AH118" s="460"/>
      <c r="AI118" s="461"/>
      <c r="AJ118" s="462"/>
      <c r="AK118" s="462"/>
      <c r="AL118" s="462"/>
      <c r="AM118" s="462"/>
      <c r="AN118" s="462"/>
      <c r="AO118" s="462"/>
      <c r="AP118" s="463"/>
    </row>
    <row r="119" spans="1:43" ht="20.100000000000001" customHeight="1" thickBot="1">
      <c r="B119" s="468"/>
      <c r="C119" s="472"/>
      <c r="D119" s="473"/>
      <c r="E119" s="474"/>
      <c r="F119" s="476"/>
      <c r="G119" s="477"/>
      <c r="H119" s="477"/>
      <c r="I119" s="478"/>
      <c r="J119" s="482"/>
      <c r="K119" s="482"/>
      <c r="L119" s="482"/>
      <c r="M119" s="482"/>
      <c r="N119" s="482"/>
      <c r="O119" s="482"/>
      <c r="P119" s="483"/>
      <c r="Q119" s="549"/>
      <c r="R119" s="550"/>
      <c r="S119" s="57"/>
      <c r="T119" s="58" t="s">
        <v>110</v>
      </c>
      <c r="U119" s="57"/>
      <c r="V119" s="549"/>
      <c r="W119" s="550"/>
      <c r="X119" s="552"/>
      <c r="Y119" s="482"/>
      <c r="Z119" s="482"/>
      <c r="AA119" s="482"/>
      <c r="AB119" s="482"/>
      <c r="AC119" s="482"/>
      <c r="AD119" s="553"/>
      <c r="AE119" s="476"/>
      <c r="AF119" s="477"/>
      <c r="AG119" s="477"/>
      <c r="AH119" s="478"/>
      <c r="AI119" s="464"/>
      <c r="AJ119" s="465"/>
      <c r="AK119" s="465"/>
      <c r="AL119" s="465"/>
      <c r="AM119" s="465"/>
      <c r="AN119" s="465"/>
      <c r="AO119" s="465"/>
      <c r="AP119" s="466"/>
    </row>
    <row r="120" spans="1:43" s="47" customFormat="1" ht="15.75" customHeight="1" thickBot="1">
      <c r="A120" s="45"/>
      <c r="B120" s="59"/>
      <c r="C120" s="60"/>
      <c r="D120" s="60"/>
      <c r="E120" s="60"/>
      <c r="F120" s="59"/>
      <c r="G120" s="59"/>
      <c r="H120" s="59"/>
      <c r="I120" s="59"/>
      <c r="J120" s="59"/>
      <c r="K120" s="61"/>
      <c r="L120" s="61"/>
      <c r="M120" s="62"/>
      <c r="N120" s="63"/>
      <c r="O120" s="62"/>
      <c r="P120" s="61"/>
      <c r="Q120" s="61"/>
      <c r="R120" s="59"/>
      <c r="S120" s="59"/>
      <c r="T120" s="59"/>
      <c r="U120" s="59"/>
      <c r="V120" s="59"/>
      <c r="W120" s="64"/>
      <c r="X120" s="64"/>
      <c r="Y120" s="64"/>
      <c r="Z120" s="64"/>
      <c r="AA120" s="64"/>
      <c r="AB120" s="64"/>
      <c r="AC120" s="45"/>
    </row>
    <row r="121" spans="1:43" ht="20.25" customHeight="1" thickBot="1">
      <c r="D121" s="451" t="s">
        <v>112</v>
      </c>
      <c r="E121" s="452"/>
      <c r="F121" s="452"/>
      <c r="G121" s="452"/>
      <c r="H121" s="452"/>
      <c r="I121" s="452"/>
      <c r="J121" s="452" t="s">
        <v>108</v>
      </c>
      <c r="K121" s="452"/>
      <c r="L121" s="452"/>
      <c r="M121" s="452"/>
      <c r="N121" s="452"/>
      <c r="O121" s="452"/>
      <c r="P121" s="452"/>
      <c r="Q121" s="452"/>
      <c r="R121" s="453" t="s">
        <v>113</v>
      </c>
      <c r="S121" s="453"/>
      <c r="T121" s="453"/>
      <c r="U121" s="453"/>
      <c r="V121" s="453"/>
      <c r="W121" s="453"/>
      <c r="X121" s="453"/>
      <c r="Y121" s="453"/>
      <c r="Z121" s="453"/>
      <c r="AA121" s="454" t="s">
        <v>114</v>
      </c>
      <c r="AB121" s="454"/>
      <c r="AC121" s="454"/>
      <c r="AD121" s="454" t="s">
        <v>115</v>
      </c>
      <c r="AE121" s="454"/>
      <c r="AF121" s="454"/>
      <c r="AG121" s="454"/>
      <c r="AH121" s="454"/>
      <c r="AI121" s="454"/>
      <c r="AJ121" s="454"/>
      <c r="AK121" s="454"/>
      <c r="AL121" s="454"/>
      <c r="AM121" s="455"/>
    </row>
    <row r="122" spans="1:43" ht="30" customHeight="1">
      <c r="D122" s="410" t="s">
        <v>116</v>
      </c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3"/>
      <c r="AB122" s="413"/>
      <c r="AC122" s="413"/>
      <c r="AD122" s="414"/>
      <c r="AE122" s="414"/>
      <c r="AF122" s="414"/>
      <c r="AG122" s="414"/>
      <c r="AH122" s="414"/>
      <c r="AI122" s="414"/>
      <c r="AJ122" s="414"/>
      <c r="AK122" s="414"/>
      <c r="AL122" s="414"/>
      <c r="AM122" s="415"/>
    </row>
    <row r="123" spans="1:43" ht="30" customHeight="1">
      <c r="D123" s="419" t="s">
        <v>116</v>
      </c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1"/>
      <c r="S123" s="421"/>
      <c r="T123" s="421"/>
      <c r="U123" s="421"/>
      <c r="V123" s="421"/>
      <c r="W123" s="421"/>
      <c r="X123" s="421"/>
      <c r="Y123" s="421"/>
      <c r="Z123" s="421"/>
      <c r="AA123" s="422"/>
      <c r="AB123" s="422"/>
      <c r="AC123" s="422"/>
      <c r="AD123" s="423"/>
      <c r="AE123" s="423"/>
      <c r="AF123" s="423"/>
      <c r="AG123" s="423"/>
      <c r="AH123" s="423"/>
      <c r="AI123" s="423"/>
      <c r="AJ123" s="423"/>
      <c r="AK123" s="423"/>
      <c r="AL123" s="423"/>
      <c r="AM123" s="424"/>
    </row>
    <row r="124" spans="1:43" ht="30" customHeight="1" thickBot="1">
      <c r="D124" s="425" t="s">
        <v>116</v>
      </c>
      <c r="E124" s="426"/>
      <c r="F124" s="426"/>
      <c r="G124" s="426"/>
      <c r="H124" s="426"/>
      <c r="I124" s="426"/>
      <c r="J124" s="426"/>
      <c r="K124" s="426"/>
      <c r="L124" s="426"/>
      <c r="M124" s="426"/>
      <c r="N124" s="426"/>
      <c r="O124" s="426"/>
      <c r="P124" s="426"/>
      <c r="Q124" s="426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8"/>
      <c r="AB124" s="428"/>
      <c r="AC124" s="428"/>
      <c r="AD124" s="429"/>
      <c r="AE124" s="429"/>
      <c r="AF124" s="429"/>
      <c r="AG124" s="429"/>
      <c r="AH124" s="429"/>
      <c r="AI124" s="429"/>
      <c r="AJ124" s="429"/>
      <c r="AK124" s="429"/>
      <c r="AL124" s="429"/>
      <c r="AM124" s="430"/>
    </row>
    <row r="125" spans="1:43" ht="14.25" customHeight="1">
      <c r="A125" s="542" t="s">
        <v>445</v>
      </c>
      <c r="B125" s="542"/>
      <c r="C125" s="542"/>
      <c r="D125" s="542"/>
      <c r="E125" s="542"/>
      <c r="F125" s="542"/>
      <c r="G125" s="542"/>
      <c r="H125" s="542"/>
      <c r="I125" s="542"/>
      <c r="J125" s="542"/>
      <c r="K125" s="542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2"/>
      <c r="AC125" s="542"/>
      <c r="AD125" s="542"/>
      <c r="AE125" s="542"/>
      <c r="AF125" s="542"/>
      <c r="AG125" s="542"/>
      <c r="AH125" s="542"/>
      <c r="AI125" s="542"/>
      <c r="AJ125" s="542"/>
      <c r="AK125" s="542"/>
      <c r="AL125" s="542"/>
      <c r="AM125" s="542"/>
      <c r="AN125" s="542"/>
      <c r="AO125" s="542"/>
      <c r="AP125" s="542"/>
      <c r="AQ125" s="542"/>
    </row>
    <row r="126" spans="1:43" ht="14.25" customHeight="1">
      <c r="A126" s="542"/>
      <c r="B126" s="542"/>
      <c r="C126" s="542"/>
      <c r="D126" s="542"/>
      <c r="E126" s="542"/>
      <c r="F126" s="542"/>
      <c r="G126" s="542"/>
      <c r="H126" s="542"/>
      <c r="I126" s="542"/>
      <c r="J126" s="542"/>
      <c r="K126" s="542"/>
      <c r="L126" s="542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2"/>
      <c r="X126" s="542"/>
      <c r="Y126" s="542"/>
      <c r="Z126" s="542"/>
      <c r="AA126" s="542"/>
      <c r="AB126" s="542"/>
      <c r="AC126" s="542"/>
      <c r="AD126" s="542"/>
      <c r="AE126" s="542"/>
      <c r="AF126" s="542"/>
      <c r="AG126" s="542"/>
      <c r="AH126" s="542"/>
      <c r="AI126" s="542"/>
      <c r="AJ126" s="542"/>
      <c r="AK126" s="542"/>
      <c r="AL126" s="542"/>
      <c r="AM126" s="542"/>
      <c r="AN126" s="542"/>
      <c r="AO126" s="542"/>
      <c r="AP126" s="542"/>
      <c r="AQ126" s="542"/>
    </row>
    <row r="127" spans="1:43" ht="27.75" customHeight="1">
      <c r="C127" s="543" t="s">
        <v>103</v>
      </c>
      <c r="D127" s="543"/>
      <c r="E127" s="543"/>
      <c r="F127" s="543"/>
      <c r="G127" s="544" t="str">
        <f>U12対戦スケジュール!D94</f>
        <v>平出Ｂ</v>
      </c>
      <c r="H127" s="569"/>
      <c r="I127" s="569"/>
      <c r="J127" s="569"/>
      <c r="K127" s="569"/>
      <c r="L127" s="569"/>
      <c r="M127" s="569"/>
      <c r="N127" s="569"/>
      <c r="O127" s="569"/>
      <c r="P127" s="543" t="s">
        <v>104</v>
      </c>
      <c r="Q127" s="543"/>
      <c r="R127" s="543"/>
      <c r="S127" s="543"/>
      <c r="T127" s="579" t="str">
        <f>U12対戦スケジュール!D95</f>
        <v>昭和戸祭SC</v>
      </c>
      <c r="U127" s="580"/>
      <c r="V127" s="580"/>
      <c r="W127" s="580"/>
      <c r="X127" s="580"/>
      <c r="Y127" s="580"/>
      <c r="Z127" s="580"/>
      <c r="AA127" s="580"/>
      <c r="AB127" s="581"/>
      <c r="AC127" s="543" t="s">
        <v>105</v>
      </c>
      <c r="AD127" s="543"/>
      <c r="AE127" s="543"/>
      <c r="AF127" s="543"/>
      <c r="AG127" s="547">
        <v>43360</v>
      </c>
      <c r="AH127" s="547"/>
      <c r="AI127" s="547"/>
      <c r="AJ127" s="547"/>
      <c r="AK127" s="547"/>
      <c r="AL127" s="547"/>
      <c r="AM127" s="547"/>
      <c r="AN127" s="547"/>
      <c r="AO127" s="547"/>
    </row>
    <row r="128" spans="1:43" ht="15" customHeight="1"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44"/>
      <c r="X128" s="44"/>
      <c r="Y128" s="44"/>
      <c r="Z128" s="44"/>
      <c r="AA128" s="44"/>
      <c r="AB128" s="44"/>
      <c r="AC128" s="44"/>
    </row>
    <row r="129" spans="2:42" ht="18" customHeight="1">
      <c r="C129" s="407" t="s">
        <v>446</v>
      </c>
      <c r="D129" s="407"/>
      <c r="E129" s="408" t="str">
        <f>U12組合せ!F11</f>
        <v>宝木キッカーズ</v>
      </c>
      <c r="F129" s="408"/>
      <c r="G129" s="408"/>
      <c r="H129" s="408"/>
      <c r="I129" s="408"/>
      <c r="J129" s="408"/>
      <c r="K129" s="408"/>
      <c r="L129" s="408"/>
      <c r="M129" s="408"/>
      <c r="N129" s="408"/>
      <c r="O129" s="45"/>
      <c r="P129" s="45"/>
      <c r="Q129" s="407" t="s">
        <v>415</v>
      </c>
      <c r="R129" s="407"/>
      <c r="S129" s="408" t="str">
        <f>U12組合せ!F14</f>
        <v>昭和・戸祭ＳＣ</v>
      </c>
      <c r="T129" s="408"/>
      <c r="U129" s="408"/>
      <c r="V129" s="408"/>
      <c r="W129" s="408"/>
      <c r="X129" s="408"/>
      <c r="Y129" s="408"/>
      <c r="Z129" s="408"/>
      <c r="AA129" s="408"/>
      <c r="AB129" s="408"/>
      <c r="AC129" s="46"/>
      <c r="AD129" s="47"/>
      <c r="AE129" s="407" t="s">
        <v>413</v>
      </c>
      <c r="AF129" s="407"/>
      <c r="AG129" s="408" t="str">
        <f>U12組合せ!F17</f>
        <v>富士見ＳＳＳ</v>
      </c>
      <c r="AH129" s="408"/>
      <c r="AI129" s="408"/>
      <c r="AJ129" s="408"/>
      <c r="AK129" s="408"/>
      <c r="AL129" s="408"/>
      <c r="AM129" s="408"/>
      <c r="AN129" s="408"/>
      <c r="AO129" s="408"/>
      <c r="AP129" s="408"/>
    </row>
    <row r="130" spans="2:42" ht="18" customHeight="1">
      <c r="C130" s="403" t="s">
        <v>447</v>
      </c>
      <c r="D130" s="403"/>
      <c r="E130" s="408" t="str">
        <f>U12組合せ!H10</f>
        <v>清原ＳＳＳ</v>
      </c>
      <c r="F130" s="408"/>
      <c r="G130" s="408"/>
      <c r="H130" s="408"/>
      <c r="I130" s="408"/>
      <c r="J130" s="408"/>
      <c r="K130" s="408"/>
      <c r="L130" s="408"/>
      <c r="M130" s="408"/>
      <c r="N130" s="408"/>
      <c r="O130" s="45"/>
      <c r="P130" s="45"/>
      <c r="Q130" s="403" t="s">
        <v>448</v>
      </c>
      <c r="R130" s="403"/>
      <c r="S130" s="408" t="str">
        <f>U12組合せ!H15</f>
        <v>宇都宮北部ＦＣトレ</v>
      </c>
      <c r="T130" s="408"/>
      <c r="U130" s="408"/>
      <c r="V130" s="408"/>
      <c r="W130" s="408"/>
      <c r="X130" s="408"/>
      <c r="Y130" s="408"/>
      <c r="Z130" s="408"/>
      <c r="AA130" s="408"/>
      <c r="AB130" s="408"/>
      <c r="AC130" s="46"/>
      <c r="AD130" s="47"/>
      <c r="AE130" s="403" t="s">
        <v>449</v>
      </c>
      <c r="AF130" s="403"/>
      <c r="AG130" s="408" t="str">
        <f>U12組合せ!H17</f>
        <v>クラブチェルビアット</v>
      </c>
      <c r="AH130" s="408"/>
      <c r="AI130" s="408"/>
      <c r="AJ130" s="408"/>
      <c r="AK130" s="408"/>
      <c r="AL130" s="408"/>
      <c r="AM130" s="408"/>
      <c r="AN130" s="408"/>
      <c r="AO130" s="408"/>
      <c r="AP130" s="408"/>
    </row>
    <row r="131" spans="2:42" ht="18" customHeight="1">
      <c r="C131" s="409"/>
      <c r="D131" s="409"/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5"/>
      <c r="P131" s="45"/>
      <c r="Q131" s="409"/>
      <c r="R131" s="409"/>
      <c r="S131" s="408"/>
      <c r="T131" s="408"/>
      <c r="U131" s="408"/>
      <c r="V131" s="408"/>
      <c r="W131" s="408"/>
      <c r="X131" s="408"/>
      <c r="Y131" s="408"/>
      <c r="Z131" s="408"/>
      <c r="AA131" s="408"/>
      <c r="AB131" s="408"/>
      <c r="AC131" s="46"/>
      <c r="AD131" s="47"/>
      <c r="AE131" s="409"/>
      <c r="AF131" s="409"/>
      <c r="AG131" s="408"/>
      <c r="AH131" s="408"/>
      <c r="AI131" s="408"/>
      <c r="AJ131" s="408"/>
      <c r="AK131" s="408"/>
      <c r="AL131" s="408"/>
      <c r="AM131" s="408"/>
      <c r="AN131" s="408"/>
      <c r="AO131" s="408"/>
      <c r="AP131" s="408"/>
    </row>
    <row r="132" spans="2:42" ht="18" customHeight="1">
      <c r="C132" s="409"/>
      <c r="D132" s="409"/>
      <c r="E132" s="408"/>
      <c r="F132" s="408"/>
      <c r="G132" s="408"/>
      <c r="H132" s="408"/>
      <c r="I132" s="408"/>
      <c r="J132" s="408"/>
      <c r="K132" s="408"/>
      <c r="L132" s="408"/>
      <c r="M132" s="408"/>
      <c r="N132" s="408"/>
      <c r="O132" s="45"/>
      <c r="P132" s="45"/>
      <c r="Q132" s="409"/>
      <c r="R132" s="409"/>
      <c r="S132" s="408"/>
      <c r="T132" s="408"/>
      <c r="U132" s="408"/>
      <c r="V132" s="408"/>
      <c r="W132" s="408"/>
      <c r="X132" s="408"/>
      <c r="Y132" s="408"/>
      <c r="Z132" s="408"/>
      <c r="AA132" s="408"/>
      <c r="AB132" s="408"/>
      <c r="AC132" s="46"/>
      <c r="AD132" s="45"/>
      <c r="AE132" s="409"/>
      <c r="AF132" s="409"/>
      <c r="AG132" s="408"/>
      <c r="AH132" s="408"/>
      <c r="AI132" s="408"/>
      <c r="AJ132" s="408"/>
      <c r="AK132" s="408"/>
      <c r="AL132" s="408"/>
      <c r="AM132" s="408"/>
      <c r="AN132" s="408"/>
      <c r="AO132" s="408"/>
      <c r="AP132" s="408"/>
    </row>
    <row r="133" spans="2:42" ht="18" customHeight="1">
      <c r="C133" s="409"/>
      <c r="D133" s="409"/>
      <c r="E133" s="408"/>
      <c r="F133" s="408"/>
      <c r="G133" s="408"/>
      <c r="H133" s="408"/>
      <c r="I133" s="408"/>
      <c r="J133" s="408"/>
      <c r="K133" s="408"/>
      <c r="L133" s="408"/>
      <c r="M133" s="408"/>
      <c r="N133" s="408"/>
      <c r="O133" s="45"/>
      <c r="P133" s="45"/>
      <c r="Q133" s="409"/>
      <c r="R133" s="409"/>
      <c r="S133" s="408"/>
      <c r="T133" s="408"/>
      <c r="U133" s="408"/>
      <c r="V133" s="408"/>
      <c r="W133" s="408"/>
      <c r="X133" s="408"/>
      <c r="Y133" s="408"/>
      <c r="Z133" s="408"/>
      <c r="AA133" s="408"/>
      <c r="AB133" s="408"/>
      <c r="AC133" s="46"/>
      <c r="AD133" s="47"/>
      <c r="AE133" s="409"/>
      <c r="AF133" s="409"/>
      <c r="AG133" s="404"/>
      <c r="AH133" s="405"/>
      <c r="AI133" s="405"/>
      <c r="AJ133" s="405"/>
      <c r="AK133" s="405"/>
      <c r="AL133" s="405"/>
      <c r="AM133" s="405"/>
      <c r="AN133" s="405"/>
      <c r="AO133" s="405"/>
      <c r="AP133" s="406"/>
    </row>
    <row r="134" spans="2:42" ht="15" customHeight="1">
      <c r="C134" s="48"/>
      <c r="D134" s="49"/>
      <c r="E134" s="49"/>
      <c r="F134" s="49"/>
      <c r="G134" s="49"/>
      <c r="H134" s="49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49"/>
      <c r="U134" s="113"/>
      <c r="V134" s="49"/>
      <c r="W134" s="113"/>
      <c r="X134" s="49"/>
      <c r="Y134" s="113"/>
      <c r="Z134" s="49"/>
      <c r="AA134" s="113"/>
      <c r="AB134" s="49"/>
      <c r="AC134" s="49"/>
    </row>
    <row r="135" spans="2:42" ht="21" customHeight="1" thickBot="1">
      <c r="B135" s="42" t="s">
        <v>106</v>
      </c>
    </row>
    <row r="136" spans="2:42" ht="20.25" customHeight="1" thickBot="1">
      <c r="B136" s="50"/>
      <c r="C136" s="531" t="s">
        <v>107</v>
      </c>
      <c r="D136" s="532"/>
      <c r="E136" s="533"/>
      <c r="F136" s="534" t="s">
        <v>226</v>
      </c>
      <c r="G136" s="535"/>
      <c r="H136" s="535"/>
      <c r="I136" s="536"/>
      <c r="J136" s="532" t="s">
        <v>108</v>
      </c>
      <c r="K136" s="537"/>
      <c r="L136" s="537"/>
      <c r="M136" s="537"/>
      <c r="N136" s="537"/>
      <c r="O136" s="537"/>
      <c r="P136" s="538"/>
      <c r="Q136" s="539" t="s">
        <v>109</v>
      </c>
      <c r="R136" s="539"/>
      <c r="S136" s="539"/>
      <c r="T136" s="539"/>
      <c r="U136" s="539"/>
      <c r="V136" s="539"/>
      <c r="W136" s="539"/>
      <c r="X136" s="540" t="s">
        <v>108</v>
      </c>
      <c r="Y136" s="537"/>
      <c r="Z136" s="537"/>
      <c r="AA136" s="537"/>
      <c r="AB136" s="537"/>
      <c r="AC136" s="537"/>
      <c r="AD136" s="541"/>
      <c r="AE136" s="534" t="s">
        <v>226</v>
      </c>
      <c r="AF136" s="535"/>
      <c r="AG136" s="535"/>
      <c r="AH136" s="536"/>
      <c r="AI136" s="531" t="s">
        <v>409</v>
      </c>
      <c r="AJ136" s="532"/>
      <c r="AK136" s="537"/>
      <c r="AL136" s="537"/>
      <c r="AM136" s="537"/>
      <c r="AN136" s="537"/>
      <c r="AO136" s="537"/>
      <c r="AP136" s="541"/>
    </row>
    <row r="137" spans="2:42" ht="20.100000000000001" customHeight="1">
      <c r="B137" s="467">
        <v>1</v>
      </c>
      <c r="C137" s="469">
        <v>0.375</v>
      </c>
      <c r="D137" s="470"/>
      <c r="E137" s="471"/>
      <c r="F137" s="521"/>
      <c r="G137" s="522"/>
      <c r="H137" s="522"/>
      <c r="I137" s="523"/>
      <c r="J137" s="524" t="str">
        <f>AG129</f>
        <v>富士見ＳＳＳ</v>
      </c>
      <c r="K137" s="525"/>
      <c r="L137" s="525"/>
      <c r="M137" s="525"/>
      <c r="N137" s="525"/>
      <c r="O137" s="525"/>
      <c r="P137" s="526"/>
      <c r="Q137" s="527">
        <f>IF(OR(S137="",S138=""),"",S137+S138)</f>
        <v>0</v>
      </c>
      <c r="R137" s="528"/>
      <c r="S137" s="51">
        <v>0</v>
      </c>
      <c r="T137" s="52" t="s">
        <v>110</v>
      </c>
      <c r="U137" s="51">
        <v>2</v>
      </c>
      <c r="V137" s="527">
        <f>IF(OR(U137="",U138=""),"",U137+U138)</f>
        <v>2</v>
      </c>
      <c r="W137" s="528"/>
      <c r="X137" s="529" t="str">
        <f>E129</f>
        <v>宝木キッカーズ</v>
      </c>
      <c r="Y137" s="525"/>
      <c r="Z137" s="525"/>
      <c r="AA137" s="525"/>
      <c r="AB137" s="525"/>
      <c r="AC137" s="525"/>
      <c r="AD137" s="530"/>
      <c r="AE137" s="521"/>
      <c r="AF137" s="522"/>
      <c r="AG137" s="522"/>
      <c r="AH137" s="523"/>
      <c r="AI137" s="554" t="str">
        <f ca="1">DBCS(INDIRECT("U12対戦スケジュール!e"&amp;(ROW()-1)/2+28))</f>
        <v>Ｃ１／Ｃ６／Ｃ６／Ｃ１</v>
      </c>
      <c r="AJ137" s="589"/>
      <c r="AK137" s="590"/>
      <c r="AL137" s="589"/>
      <c r="AM137" s="590"/>
      <c r="AN137" s="555"/>
      <c r="AO137" s="590"/>
      <c r="AP137" s="556"/>
    </row>
    <row r="138" spans="2:42" ht="20.100000000000001" customHeight="1">
      <c r="B138" s="431"/>
      <c r="C138" s="432"/>
      <c r="D138" s="504"/>
      <c r="E138" s="505"/>
      <c r="F138" s="438"/>
      <c r="G138" s="506"/>
      <c r="H138" s="506"/>
      <c r="I138" s="507"/>
      <c r="J138" s="442"/>
      <c r="K138" s="442"/>
      <c r="L138" s="442"/>
      <c r="M138" s="442"/>
      <c r="N138" s="442"/>
      <c r="O138" s="442"/>
      <c r="P138" s="443"/>
      <c r="Q138" s="446"/>
      <c r="R138" s="447"/>
      <c r="S138" s="118">
        <v>0</v>
      </c>
      <c r="T138" s="54" t="s">
        <v>110</v>
      </c>
      <c r="U138" s="118">
        <v>0</v>
      </c>
      <c r="V138" s="446"/>
      <c r="W138" s="447"/>
      <c r="X138" s="449"/>
      <c r="Y138" s="442"/>
      <c r="Z138" s="442"/>
      <c r="AA138" s="442"/>
      <c r="AB138" s="442"/>
      <c r="AC138" s="442"/>
      <c r="AD138" s="450"/>
      <c r="AE138" s="438"/>
      <c r="AF138" s="506"/>
      <c r="AG138" s="506"/>
      <c r="AH138" s="507"/>
      <c r="AI138" s="459"/>
      <c r="AJ138" s="587"/>
      <c r="AK138" s="588"/>
      <c r="AL138" s="587"/>
      <c r="AM138" s="588"/>
      <c r="AN138" s="387"/>
      <c r="AO138" s="588"/>
      <c r="AP138" s="460"/>
    </row>
    <row r="139" spans="2:42" ht="20.100000000000001" customHeight="1">
      <c r="B139" s="431">
        <v>2</v>
      </c>
      <c r="C139" s="432">
        <v>0.40972222222222227</v>
      </c>
      <c r="D139" s="504">
        <v>0.4375</v>
      </c>
      <c r="E139" s="505"/>
      <c r="F139" s="435"/>
      <c r="G139" s="506"/>
      <c r="H139" s="506"/>
      <c r="I139" s="507"/>
      <c r="J139" s="508" t="str">
        <f>E130</f>
        <v>清原ＳＳＳ</v>
      </c>
      <c r="K139" s="509"/>
      <c r="L139" s="509"/>
      <c r="M139" s="509"/>
      <c r="N139" s="509"/>
      <c r="O139" s="509"/>
      <c r="P139" s="510"/>
      <c r="Q139" s="511">
        <f>IF(OR(S139="",S140=""),"",S139+S140)</f>
        <v>3</v>
      </c>
      <c r="R139" s="512"/>
      <c r="S139" s="55">
        <v>2</v>
      </c>
      <c r="T139" s="56" t="s">
        <v>110</v>
      </c>
      <c r="U139" s="55">
        <v>0</v>
      </c>
      <c r="V139" s="511">
        <f>IF(OR(U139="",U140=""),"",U139+U140)</f>
        <v>0</v>
      </c>
      <c r="W139" s="512"/>
      <c r="X139" s="511" t="str">
        <f>S130</f>
        <v>宇都宮北部ＦＣトレ</v>
      </c>
      <c r="Y139" s="509"/>
      <c r="Z139" s="509"/>
      <c r="AA139" s="509"/>
      <c r="AB139" s="509"/>
      <c r="AC139" s="509"/>
      <c r="AD139" s="513"/>
      <c r="AE139" s="435"/>
      <c r="AF139" s="506"/>
      <c r="AG139" s="506"/>
      <c r="AH139" s="507"/>
      <c r="AI139" s="582" t="str">
        <f t="shared" ref="AI139" ca="1" si="5">DBCS(INDIRECT("U12対戦スケジュール!e"&amp;(ROW()-1)/2+28))</f>
        <v>Ｂ８／Ｂ２／Ｂ２／Ｂ８</v>
      </c>
      <c r="AJ139" s="583"/>
      <c r="AK139" s="584"/>
      <c r="AL139" s="583"/>
      <c r="AM139" s="584"/>
      <c r="AN139" s="585"/>
      <c r="AO139" s="584"/>
      <c r="AP139" s="586"/>
    </row>
    <row r="140" spans="2:42" ht="20.100000000000001" customHeight="1">
      <c r="B140" s="431"/>
      <c r="C140" s="432"/>
      <c r="D140" s="504"/>
      <c r="E140" s="505"/>
      <c r="F140" s="438"/>
      <c r="G140" s="506"/>
      <c r="H140" s="506"/>
      <c r="I140" s="507"/>
      <c r="J140" s="442"/>
      <c r="K140" s="442"/>
      <c r="L140" s="442"/>
      <c r="M140" s="442"/>
      <c r="N140" s="442"/>
      <c r="O140" s="442"/>
      <c r="P140" s="443"/>
      <c r="Q140" s="446"/>
      <c r="R140" s="447"/>
      <c r="S140" s="118">
        <v>1</v>
      </c>
      <c r="T140" s="54" t="s">
        <v>110</v>
      </c>
      <c r="U140" s="118">
        <v>0</v>
      </c>
      <c r="V140" s="446"/>
      <c r="W140" s="447"/>
      <c r="X140" s="449"/>
      <c r="Y140" s="442"/>
      <c r="Z140" s="442"/>
      <c r="AA140" s="442"/>
      <c r="AB140" s="442"/>
      <c r="AC140" s="442"/>
      <c r="AD140" s="450"/>
      <c r="AE140" s="438"/>
      <c r="AF140" s="506"/>
      <c r="AG140" s="506"/>
      <c r="AH140" s="507"/>
      <c r="AI140" s="459"/>
      <c r="AJ140" s="587"/>
      <c r="AK140" s="588"/>
      <c r="AL140" s="587"/>
      <c r="AM140" s="588"/>
      <c r="AN140" s="387"/>
      <c r="AO140" s="588"/>
      <c r="AP140" s="460"/>
    </row>
    <row r="141" spans="2:42" ht="20.100000000000001" customHeight="1">
      <c r="B141" s="431">
        <v>3</v>
      </c>
      <c r="C141" s="432">
        <v>0.44444444444444442</v>
      </c>
      <c r="D141" s="504"/>
      <c r="E141" s="505"/>
      <c r="F141" s="435"/>
      <c r="G141" s="506"/>
      <c r="H141" s="506"/>
      <c r="I141" s="507"/>
      <c r="J141" s="508" t="str">
        <f>S129</f>
        <v>昭和・戸祭ＳＣ</v>
      </c>
      <c r="K141" s="509"/>
      <c r="L141" s="509"/>
      <c r="M141" s="509"/>
      <c r="N141" s="509"/>
      <c r="O141" s="509"/>
      <c r="P141" s="510"/>
      <c r="Q141" s="511">
        <f>IF(OR(S141="",S142=""),"",S141+S142)</f>
        <v>5</v>
      </c>
      <c r="R141" s="512"/>
      <c r="S141" s="55">
        <v>3</v>
      </c>
      <c r="T141" s="56" t="s">
        <v>110</v>
      </c>
      <c r="U141" s="55">
        <v>1</v>
      </c>
      <c r="V141" s="511">
        <f>IF(OR(U141="",U142=""),"",U141+U142)</f>
        <v>1</v>
      </c>
      <c r="W141" s="512"/>
      <c r="X141" s="511" t="str">
        <f>AG129</f>
        <v>富士見ＳＳＳ</v>
      </c>
      <c r="Y141" s="509"/>
      <c r="Z141" s="509"/>
      <c r="AA141" s="509"/>
      <c r="AB141" s="509"/>
      <c r="AC141" s="509"/>
      <c r="AD141" s="513"/>
      <c r="AE141" s="435"/>
      <c r="AF141" s="506"/>
      <c r="AG141" s="506"/>
      <c r="AH141" s="507"/>
      <c r="AI141" s="582" t="str">
        <f t="shared" ref="AI141" ca="1" si="6">DBCS(INDIRECT("U12対戦スケジュール!e"&amp;(ROW()-1)/2+28))</f>
        <v>Ｃ８／Ｃ１／Ｃ１／Ｃ８</v>
      </c>
      <c r="AJ141" s="583"/>
      <c r="AK141" s="584"/>
      <c r="AL141" s="583"/>
      <c r="AM141" s="584"/>
      <c r="AN141" s="585"/>
      <c r="AO141" s="584"/>
      <c r="AP141" s="586"/>
    </row>
    <row r="142" spans="2:42" ht="20.100000000000001" customHeight="1">
      <c r="B142" s="431"/>
      <c r="C142" s="432"/>
      <c r="D142" s="504"/>
      <c r="E142" s="505"/>
      <c r="F142" s="438"/>
      <c r="G142" s="506"/>
      <c r="H142" s="506"/>
      <c r="I142" s="507"/>
      <c r="J142" s="442"/>
      <c r="K142" s="442"/>
      <c r="L142" s="442"/>
      <c r="M142" s="442"/>
      <c r="N142" s="442"/>
      <c r="O142" s="442"/>
      <c r="P142" s="443"/>
      <c r="Q142" s="446"/>
      <c r="R142" s="447"/>
      <c r="S142" s="118">
        <v>2</v>
      </c>
      <c r="T142" s="54" t="s">
        <v>110</v>
      </c>
      <c r="U142" s="118">
        <v>0</v>
      </c>
      <c r="V142" s="446"/>
      <c r="W142" s="447"/>
      <c r="X142" s="449"/>
      <c r="Y142" s="442"/>
      <c r="Z142" s="442"/>
      <c r="AA142" s="442"/>
      <c r="AB142" s="442"/>
      <c r="AC142" s="442"/>
      <c r="AD142" s="450"/>
      <c r="AE142" s="438"/>
      <c r="AF142" s="506"/>
      <c r="AG142" s="506"/>
      <c r="AH142" s="507"/>
      <c r="AI142" s="459"/>
      <c r="AJ142" s="587"/>
      <c r="AK142" s="588"/>
      <c r="AL142" s="587"/>
      <c r="AM142" s="588"/>
      <c r="AN142" s="387"/>
      <c r="AO142" s="588"/>
      <c r="AP142" s="460"/>
    </row>
    <row r="143" spans="2:42" ht="20.100000000000001" customHeight="1">
      <c r="B143" s="431">
        <v>4</v>
      </c>
      <c r="C143" s="432">
        <v>0.47916666666666669</v>
      </c>
      <c r="D143" s="504">
        <v>0.4375</v>
      </c>
      <c r="E143" s="505"/>
      <c r="F143" s="435"/>
      <c r="G143" s="506"/>
      <c r="H143" s="506"/>
      <c r="I143" s="507"/>
      <c r="J143" s="508" t="str">
        <f>AG130</f>
        <v>クラブチェルビアット</v>
      </c>
      <c r="K143" s="509"/>
      <c r="L143" s="509"/>
      <c r="M143" s="509"/>
      <c r="N143" s="509"/>
      <c r="O143" s="509"/>
      <c r="P143" s="510"/>
      <c r="Q143" s="511">
        <f>IF(OR(S143="",S144=""),"",S143+S144)</f>
        <v>2</v>
      </c>
      <c r="R143" s="512"/>
      <c r="S143" s="55">
        <v>1</v>
      </c>
      <c r="T143" s="56" t="s">
        <v>110</v>
      </c>
      <c r="U143" s="55">
        <v>0</v>
      </c>
      <c r="V143" s="511">
        <f>IF(OR(U143="",U144=""),"",U143+U144)</f>
        <v>2</v>
      </c>
      <c r="W143" s="512"/>
      <c r="X143" s="511" t="str">
        <f>E130</f>
        <v>清原ＳＳＳ</v>
      </c>
      <c r="Y143" s="509"/>
      <c r="Z143" s="509"/>
      <c r="AA143" s="509"/>
      <c r="AB143" s="509"/>
      <c r="AC143" s="509"/>
      <c r="AD143" s="513"/>
      <c r="AE143" s="435"/>
      <c r="AF143" s="506"/>
      <c r="AG143" s="506"/>
      <c r="AH143" s="507"/>
      <c r="AI143" s="582" t="str">
        <f t="shared" ref="AI143" ca="1" si="7">DBCS(INDIRECT("U12対戦スケジュール!e"&amp;(ROW()-1)/2+28))</f>
        <v>Ｂ５／Ｂ８／Ｂ８／Ｂ５</v>
      </c>
      <c r="AJ143" s="583"/>
      <c r="AK143" s="584"/>
      <c r="AL143" s="583"/>
      <c r="AM143" s="584"/>
      <c r="AN143" s="585"/>
      <c r="AO143" s="584"/>
      <c r="AP143" s="586"/>
    </row>
    <row r="144" spans="2:42" ht="20.100000000000001" customHeight="1">
      <c r="B144" s="431"/>
      <c r="C144" s="432"/>
      <c r="D144" s="504"/>
      <c r="E144" s="505"/>
      <c r="F144" s="438"/>
      <c r="G144" s="506"/>
      <c r="H144" s="506"/>
      <c r="I144" s="507"/>
      <c r="J144" s="442"/>
      <c r="K144" s="442"/>
      <c r="L144" s="442"/>
      <c r="M144" s="442"/>
      <c r="N144" s="442"/>
      <c r="O144" s="442"/>
      <c r="P144" s="443"/>
      <c r="Q144" s="446"/>
      <c r="R144" s="447"/>
      <c r="S144" s="118">
        <v>1</v>
      </c>
      <c r="T144" s="54" t="s">
        <v>110</v>
      </c>
      <c r="U144" s="118">
        <v>2</v>
      </c>
      <c r="V144" s="446"/>
      <c r="W144" s="447"/>
      <c r="X144" s="449"/>
      <c r="Y144" s="442"/>
      <c r="Z144" s="442"/>
      <c r="AA144" s="442"/>
      <c r="AB144" s="442"/>
      <c r="AC144" s="442"/>
      <c r="AD144" s="450"/>
      <c r="AE144" s="438"/>
      <c r="AF144" s="506"/>
      <c r="AG144" s="506"/>
      <c r="AH144" s="507"/>
      <c r="AI144" s="459"/>
      <c r="AJ144" s="587"/>
      <c r="AK144" s="588"/>
      <c r="AL144" s="587"/>
      <c r="AM144" s="588"/>
      <c r="AN144" s="387"/>
      <c r="AO144" s="588"/>
      <c r="AP144" s="460"/>
    </row>
    <row r="145" spans="1:42" ht="20.100000000000001" customHeight="1">
      <c r="B145" s="431">
        <v>5</v>
      </c>
      <c r="C145" s="432">
        <v>0.51388888888888895</v>
      </c>
      <c r="D145" s="504"/>
      <c r="E145" s="505"/>
      <c r="F145" s="435"/>
      <c r="G145" s="506"/>
      <c r="H145" s="506"/>
      <c r="I145" s="507"/>
      <c r="J145" s="508" t="str">
        <f>E129</f>
        <v>宝木キッカーズ</v>
      </c>
      <c r="K145" s="509"/>
      <c r="L145" s="509"/>
      <c r="M145" s="509"/>
      <c r="N145" s="509"/>
      <c r="O145" s="509"/>
      <c r="P145" s="510"/>
      <c r="Q145" s="511">
        <f>IF(OR(S145="",S146=""),"",S145+S146)</f>
        <v>1</v>
      </c>
      <c r="R145" s="512"/>
      <c r="S145" s="55">
        <v>1</v>
      </c>
      <c r="T145" s="56" t="s">
        <v>110</v>
      </c>
      <c r="U145" s="55">
        <v>0</v>
      </c>
      <c r="V145" s="511">
        <f>IF(OR(U145="",U146=""),"",U145+U146)</f>
        <v>1</v>
      </c>
      <c r="W145" s="512"/>
      <c r="X145" s="511" t="str">
        <f>S129</f>
        <v>昭和・戸祭ＳＣ</v>
      </c>
      <c r="Y145" s="509"/>
      <c r="Z145" s="509"/>
      <c r="AA145" s="509"/>
      <c r="AB145" s="509"/>
      <c r="AC145" s="509"/>
      <c r="AD145" s="513"/>
      <c r="AE145" s="435"/>
      <c r="AF145" s="506"/>
      <c r="AG145" s="506"/>
      <c r="AH145" s="507"/>
      <c r="AI145" s="582" t="str">
        <f t="shared" ref="AI145" ca="1" si="8">DBCS(INDIRECT("U12対戦スケジュール!e"&amp;(ROW()-1)/2+28))</f>
        <v>Ｃ６／Ｃ８／Ｃ８／Ｃ６</v>
      </c>
      <c r="AJ145" s="583"/>
      <c r="AK145" s="584"/>
      <c r="AL145" s="583"/>
      <c r="AM145" s="584"/>
      <c r="AN145" s="585"/>
      <c r="AO145" s="584"/>
      <c r="AP145" s="586"/>
    </row>
    <row r="146" spans="1:42" ht="20.100000000000001" customHeight="1">
      <c r="B146" s="431"/>
      <c r="C146" s="432"/>
      <c r="D146" s="504"/>
      <c r="E146" s="505"/>
      <c r="F146" s="438"/>
      <c r="G146" s="506"/>
      <c r="H146" s="506"/>
      <c r="I146" s="507"/>
      <c r="J146" s="442"/>
      <c r="K146" s="442"/>
      <c r="L146" s="442"/>
      <c r="M146" s="442"/>
      <c r="N146" s="442"/>
      <c r="O146" s="442"/>
      <c r="P146" s="443"/>
      <c r="Q146" s="446"/>
      <c r="R146" s="447"/>
      <c r="S146" s="118">
        <v>0</v>
      </c>
      <c r="T146" s="54" t="s">
        <v>110</v>
      </c>
      <c r="U146" s="118">
        <v>1</v>
      </c>
      <c r="V146" s="446"/>
      <c r="W146" s="447"/>
      <c r="X146" s="449"/>
      <c r="Y146" s="442"/>
      <c r="Z146" s="442"/>
      <c r="AA146" s="442"/>
      <c r="AB146" s="442"/>
      <c r="AC146" s="442"/>
      <c r="AD146" s="450"/>
      <c r="AE146" s="438"/>
      <c r="AF146" s="506"/>
      <c r="AG146" s="506"/>
      <c r="AH146" s="507"/>
      <c r="AI146" s="459"/>
      <c r="AJ146" s="587"/>
      <c r="AK146" s="588"/>
      <c r="AL146" s="587"/>
      <c r="AM146" s="588"/>
      <c r="AN146" s="387"/>
      <c r="AO146" s="588"/>
      <c r="AP146" s="460"/>
    </row>
    <row r="147" spans="1:42" ht="20.100000000000001" customHeight="1">
      <c r="B147" s="431">
        <v>6</v>
      </c>
      <c r="C147" s="432">
        <v>0.54861111111111105</v>
      </c>
      <c r="D147" s="433">
        <v>0.4375</v>
      </c>
      <c r="E147" s="434"/>
      <c r="F147" s="435"/>
      <c r="G147" s="436"/>
      <c r="H147" s="436"/>
      <c r="I147" s="437"/>
      <c r="J147" s="439" t="str">
        <f>S130</f>
        <v>宇都宮北部ＦＣトレ</v>
      </c>
      <c r="K147" s="440"/>
      <c r="L147" s="440"/>
      <c r="M147" s="440"/>
      <c r="N147" s="440"/>
      <c r="O147" s="440"/>
      <c r="P147" s="441"/>
      <c r="Q147" s="444">
        <f>IF(OR(S147="",S148=""),"",S147+S148)</f>
        <v>0</v>
      </c>
      <c r="R147" s="445"/>
      <c r="S147" s="55">
        <v>0</v>
      </c>
      <c r="T147" s="56" t="s">
        <v>110</v>
      </c>
      <c r="U147" s="55">
        <v>1</v>
      </c>
      <c r="V147" s="444">
        <f>IF(OR(U147="",U148=""),"",U147+U148)</f>
        <v>4</v>
      </c>
      <c r="W147" s="445"/>
      <c r="X147" s="444" t="str">
        <f>AG130</f>
        <v>クラブチェルビアット</v>
      </c>
      <c r="Y147" s="440"/>
      <c r="Z147" s="440"/>
      <c r="AA147" s="440"/>
      <c r="AB147" s="440"/>
      <c r="AC147" s="440"/>
      <c r="AD147" s="448"/>
      <c r="AE147" s="435"/>
      <c r="AF147" s="436"/>
      <c r="AG147" s="436"/>
      <c r="AH147" s="437"/>
      <c r="AI147" s="582" t="str">
        <f t="shared" ref="AI147" ca="1" si="9">DBCS(INDIRECT("U12対戦スケジュール!e"&amp;(ROW()-1)/2+28))</f>
        <v>Ｂ２／Ｂ５／Ｂ５／Ｂ２</v>
      </c>
      <c r="AJ147" s="583"/>
      <c r="AK147" s="584"/>
      <c r="AL147" s="583"/>
      <c r="AM147" s="584"/>
      <c r="AN147" s="585"/>
      <c r="AO147" s="584"/>
      <c r="AP147" s="586"/>
    </row>
    <row r="148" spans="1:42" ht="20.100000000000001" customHeight="1">
      <c r="B148" s="431"/>
      <c r="C148" s="432"/>
      <c r="D148" s="433"/>
      <c r="E148" s="434"/>
      <c r="F148" s="438"/>
      <c r="G148" s="436"/>
      <c r="H148" s="436"/>
      <c r="I148" s="437"/>
      <c r="J148" s="442"/>
      <c r="K148" s="442"/>
      <c r="L148" s="442"/>
      <c r="M148" s="442"/>
      <c r="N148" s="442"/>
      <c r="O148" s="442"/>
      <c r="P148" s="443"/>
      <c r="Q148" s="446"/>
      <c r="R148" s="447"/>
      <c r="S148" s="118">
        <v>0</v>
      </c>
      <c r="T148" s="54" t="s">
        <v>110</v>
      </c>
      <c r="U148" s="118">
        <v>3</v>
      </c>
      <c r="V148" s="446"/>
      <c r="W148" s="447"/>
      <c r="X148" s="449"/>
      <c r="Y148" s="442"/>
      <c r="Z148" s="442"/>
      <c r="AA148" s="442"/>
      <c r="AB148" s="442"/>
      <c r="AC148" s="442"/>
      <c r="AD148" s="450"/>
      <c r="AE148" s="438"/>
      <c r="AF148" s="436"/>
      <c r="AG148" s="436"/>
      <c r="AH148" s="437"/>
      <c r="AI148" s="514"/>
      <c r="AJ148" s="591"/>
      <c r="AK148" s="592"/>
      <c r="AL148" s="591"/>
      <c r="AM148" s="592"/>
      <c r="AN148" s="457"/>
      <c r="AO148" s="592"/>
      <c r="AP148" s="458"/>
    </row>
    <row r="149" spans="1:42" ht="20.100000000000001" customHeight="1">
      <c r="B149" s="467">
        <v>7</v>
      </c>
      <c r="C149" s="469">
        <v>0.58333333333333337</v>
      </c>
      <c r="D149" s="470">
        <v>0.4375</v>
      </c>
      <c r="E149" s="471"/>
      <c r="F149" s="475"/>
      <c r="G149" s="387"/>
      <c r="H149" s="387"/>
      <c r="I149" s="460"/>
      <c r="J149" s="479"/>
      <c r="K149" s="480"/>
      <c r="L149" s="480"/>
      <c r="M149" s="480"/>
      <c r="N149" s="480"/>
      <c r="O149" s="480"/>
      <c r="P149" s="481"/>
      <c r="Q149" s="527" t="str">
        <f>IF(OR(S149="",S150=""),"",S149+S150)</f>
        <v/>
      </c>
      <c r="R149" s="528"/>
      <c r="S149" s="51"/>
      <c r="T149" s="52" t="s">
        <v>110</v>
      </c>
      <c r="U149" s="51"/>
      <c r="V149" s="527" t="str">
        <f>IF(OR(U149="",U150=""),"",U149+U150)</f>
        <v/>
      </c>
      <c r="W149" s="528"/>
      <c r="X149" s="527"/>
      <c r="Y149" s="480"/>
      <c r="Z149" s="480"/>
      <c r="AA149" s="480"/>
      <c r="AB149" s="480"/>
      <c r="AC149" s="480"/>
      <c r="AD149" s="551"/>
      <c r="AE149" s="475"/>
      <c r="AF149" s="387"/>
      <c r="AG149" s="387"/>
      <c r="AH149" s="460"/>
      <c r="AI149" s="461"/>
      <c r="AJ149" s="462"/>
      <c r="AK149" s="462"/>
      <c r="AL149" s="462"/>
      <c r="AM149" s="462"/>
      <c r="AN149" s="462"/>
      <c r="AO149" s="462"/>
      <c r="AP149" s="463"/>
    </row>
    <row r="150" spans="1:42" ht="20.100000000000001" customHeight="1" thickBot="1">
      <c r="B150" s="468"/>
      <c r="C150" s="472"/>
      <c r="D150" s="473"/>
      <c r="E150" s="474"/>
      <c r="F150" s="476"/>
      <c r="G150" s="477"/>
      <c r="H150" s="477"/>
      <c r="I150" s="478"/>
      <c r="J150" s="482"/>
      <c r="K150" s="482"/>
      <c r="L150" s="482"/>
      <c r="M150" s="482"/>
      <c r="N150" s="482"/>
      <c r="O150" s="482"/>
      <c r="P150" s="483"/>
      <c r="Q150" s="549"/>
      <c r="R150" s="550"/>
      <c r="S150" s="57"/>
      <c r="T150" s="58" t="s">
        <v>110</v>
      </c>
      <c r="U150" s="57"/>
      <c r="V150" s="549"/>
      <c r="W150" s="550"/>
      <c r="X150" s="552"/>
      <c r="Y150" s="482"/>
      <c r="Z150" s="482"/>
      <c r="AA150" s="482"/>
      <c r="AB150" s="482"/>
      <c r="AC150" s="482"/>
      <c r="AD150" s="553"/>
      <c r="AE150" s="476"/>
      <c r="AF150" s="477"/>
      <c r="AG150" s="477"/>
      <c r="AH150" s="478"/>
      <c r="AI150" s="464"/>
      <c r="AJ150" s="465"/>
      <c r="AK150" s="465"/>
      <c r="AL150" s="465"/>
      <c r="AM150" s="465"/>
      <c r="AN150" s="465"/>
      <c r="AO150" s="465"/>
      <c r="AP150" s="466"/>
    </row>
    <row r="151" spans="1:42" s="47" customFormat="1" ht="15.75" customHeight="1" thickBot="1">
      <c r="A151" s="45"/>
      <c r="B151" s="115"/>
      <c r="C151" s="116"/>
      <c r="D151" s="116"/>
      <c r="E151" s="116"/>
      <c r="F151" s="115"/>
      <c r="G151" s="115"/>
      <c r="H151" s="115"/>
      <c r="I151" s="115"/>
      <c r="J151" s="115"/>
      <c r="K151" s="111"/>
      <c r="L151" s="111"/>
      <c r="M151" s="62"/>
      <c r="N151" s="63"/>
      <c r="O151" s="62"/>
      <c r="P151" s="111"/>
      <c r="Q151" s="111"/>
      <c r="R151" s="115"/>
      <c r="S151" s="115"/>
      <c r="T151" s="115"/>
      <c r="U151" s="115"/>
      <c r="V151" s="115"/>
      <c r="W151" s="64"/>
      <c r="X151" s="64"/>
      <c r="Y151" s="64"/>
      <c r="Z151" s="64"/>
      <c r="AA151" s="64"/>
      <c r="AB151" s="64"/>
      <c r="AC151" s="45"/>
    </row>
    <row r="152" spans="1:42" ht="20.25" customHeight="1" thickBot="1">
      <c r="D152" s="451" t="s">
        <v>112</v>
      </c>
      <c r="E152" s="452"/>
      <c r="F152" s="452"/>
      <c r="G152" s="452"/>
      <c r="H152" s="452"/>
      <c r="I152" s="452"/>
      <c r="J152" s="452" t="s">
        <v>108</v>
      </c>
      <c r="K152" s="452"/>
      <c r="L152" s="452"/>
      <c r="M152" s="452"/>
      <c r="N152" s="452"/>
      <c r="O152" s="452"/>
      <c r="P152" s="452"/>
      <c r="Q152" s="452"/>
      <c r="R152" s="453" t="s">
        <v>113</v>
      </c>
      <c r="S152" s="453"/>
      <c r="T152" s="453"/>
      <c r="U152" s="453"/>
      <c r="V152" s="453"/>
      <c r="W152" s="453"/>
      <c r="X152" s="453"/>
      <c r="Y152" s="453"/>
      <c r="Z152" s="453"/>
      <c r="AA152" s="454" t="s">
        <v>114</v>
      </c>
      <c r="AB152" s="454"/>
      <c r="AC152" s="454"/>
      <c r="AD152" s="454" t="s">
        <v>115</v>
      </c>
      <c r="AE152" s="454"/>
      <c r="AF152" s="454"/>
      <c r="AG152" s="454"/>
      <c r="AH152" s="454"/>
      <c r="AI152" s="454"/>
      <c r="AJ152" s="454"/>
      <c r="AK152" s="454"/>
      <c r="AL152" s="454"/>
      <c r="AM152" s="455"/>
    </row>
    <row r="153" spans="1:42" ht="30" customHeight="1">
      <c r="D153" s="410" t="s">
        <v>116</v>
      </c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  <c r="O153" s="411"/>
      <c r="P153" s="411"/>
      <c r="Q153" s="411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3"/>
      <c r="AB153" s="413"/>
      <c r="AC153" s="413"/>
      <c r="AD153" s="414"/>
      <c r="AE153" s="414"/>
      <c r="AF153" s="414"/>
      <c r="AG153" s="414"/>
      <c r="AH153" s="414"/>
      <c r="AI153" s="414"/>
      <c r="AJ153" s="414"/>
      <c r="AK153" s="414"/>
      <c r="AL153" s="414"/>
      <c r="AM153" s="415"/>
    </row>
    <row r="154" spans="1:42" ht="30" customHeight="1">
      <c r="D154" s="419" t="s">
        <v>116</v>
      </c>
      <c r="E154" s="420"/>
      <c r="F154" s="420"/>
      <c r="G154" s="420"/>
      <c r="H154" s="420"/>
      <c r="I154" s="420"/>
      <c r="J154" s="420"/>
      <c r="K154" s="420"/>
      <c r="L154" s="420"/>
      <c r="M154" s="420"/>
      <c r="N154" s="420"/>
      <c r="O154" s="420"/>
      <c r="P154" s="420"/>
      <c r="Q154" s="420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2"/>
      <c r="AB154" s="422"/>
      <c r="AC154" s="422"/>
      <c r="AD154" s="423"/>
      <c r="AE154" s="423"/>
      <c r="AF154" s="423"/>
      <c r="AG154" s="423"/>
      <c r="AH154" s="423"/>
      <c r="AI154" s="423"/>
      <c r="AJ154" s="423"/>
      <c r="AK154" s="423"/>
      <c r="AL154" s="423"/>
      <c r="AM154" s="424"/>
    </row>
    <row r="155" spans="1:42" ht="30" customHeight="1" thickBot="1">
      <c r="D155" s="425" t="s">
        <v>116</v>
      </c>
      <c r="E155" s="426"/>
      <c r="F155" s="426"/>
      <c r="G155" s="426"/>
      <c r="H155" s="426"/>
      <c r="I155" s="426"/>
      <c r="J155" s="426"/>
      <c r="K155" s="426"/>
      <c r="L155" s="426"/>
      <c r="M155" s="426"/>
      <c r="N155" s="426"/>
      <c r="O155" s="426"/>
      <c r="P155" s="426"/>
      <c r="Q155" s="426"/>
      <c r="R155" s="427"/>
      <c r="S155" s="427"/>
      <c r="T155" s="427"/>
      <c r="U155" s="427"/>
      <c r="V155" s="427"/>
      <c r="W155" s="427"/>
      <c r="X155" s="427"/>
      <c r="Y155" s="427"/>
      <c r="Z155" s="427"/>
      <c r="AA155" s="428"/>
      <c r="AB155" s="428"/>
      <c r="AC155" s="428"/>
      <c r="AD155" s="429"/>
      <c r="AE155" s="429"/>
      <c r="AF155" s="429"/>
      <c r="AG155" s="429"/>
      <c r="AH155" s="429"/>
      <c r="AI155" s="429"/>
      <c r="AJ155" s="429"/>
      <c r="AK155" s="429"/>
      <c r="AL155" s="429"/>
      <c r="AM155" s="430"/>
    </row>
  </sheetData>
  <mergeCells count="635">
    <mergeCell ref="AI114:AP115"/>
    <mergeCell ref="AI116:AP117"/>
    <mergeCell ref="AE101:AF101"/>
    <mergeCell ref="AG101:AP101"/>
    <mergeCell ref="AE102:AF102"/>
    <mergeCell ref="AG102:AP102"/>
    <mergeCell ref="B118:B119"/>
    <mergeCell ref="C118:E119"/>
    <mergeCell ref="F118:I119"/>
    <mergeCell ref="J118:P119"/>
    <mergeCell ref="Q118:R119"/>
    <mergeCell ref="V118:W119"/>
    <mergeCell ref="X118:AD119"/>
    <mergeCell ref="AE118:AH119"/>
    <mergeCell ref="AI118:AP119"/>
    <mergeCell ref="C105:E105"/>
    <mergeCell ref="F105:I105"/>
    <mergeCell ref="J105:P105"/>
    <mergeCell ref="Q105:W105"/>
    <mergeCell ref="X105:AD105"/>
    <mergeCell ref="AE105:AH105"/>
    <mergeCell ref="AE106:AH107"/>
    <mergeCell ref="B108:B109"/>
    <mergeCell ref="C101:D101"/>
    <mergeCell ref="C74:E74"/>
    <mergeCell ref="F74:I74"/>
    <mergeCell ref="J74:P74"/>
    <mergeCell ref="Q74:W74"/>
    <mergeCell ref="X74:AD74"/>
    <mergeCell ref="AE74:AH74"/>
    <mergeCell ref="D90:I90"/>
    <mergeCell ref="J90:Q90"/>
    <mergeCell ref="AI112:AP113"/>
    <mergeCell ref="AI105:AP105"/>
    <mergeCell ref="AI106:AP107"/>
    <mergeCell ref="AI108:AP109"/>
    <mergeCell ref="AI110:AP111"/>
    <mergeCell ref="AI83:AP84"/>
    <mergeCell ref="AI85:AP86"/>
    <mergeCell ref="R90:Z90"/>
    <mergeCell ref="AA90:AC90"/>
    <mergeCell ref="AD90:AM90"/>
    <mergeCell ref="D91:I91"/>
    <mergeCell ref="J91:Q91"/>
    <mergeCell ref="R91:Z91"/>
    <mergeCell ref="AA91:AC91"/>
    <mergeCell ref="AD91:AM91"/>
    <mergeCell ref="D92:I92"/>
    <mergeCell ref="Q71:R71"/>
    <mergeCell ref="S71:AB71"/>
    <mergeCell ref="AE71:AF71"/>
    <mergeCell ref="AG71:AP71"/>
    <mergeCell ref="AI74:AP74"/>
    <mergeCell ref="AI75:AP76"/>
    <mergeCell ref="AI77:AP78"/>
    <mergeCell ref="AI79:AP80"/>
    <mergeCell ref="AI81:AP82"/>
    <mergeCell ref="B87:B88"/>
    <mergeCell ref="C87:E88"/>
    <mergeCell ref="F87:I88"/>
    <mergeCell ref="J87:P88"/>
    <mergeCell ref="Q87:R88"/>
    <mergeCell ref="V87:W88"/>
    <mergeCell ref="X87:AD88"/>
    <mergeCell ref="AE87:AH88"/>
    <mergeCell ref="AI87:AP88"/>
    <mergeCell ref="AI43:AP43"/>
    <mergeCell ref="AI44:AP45"/>
    <mergeCell ref="AI46:AP47"/>
    <mergeCell ref="AI48:AP49"/>
    <mergeCell ref="AI50:AP51"/>
    <mergeCell ref="AI52:AP53"/>
    <mergeCell ref="AI54:AP55"/>
    <mergeCell ref="B56:B57"/>
    <mergeCell ref="C56:E57"/>
    <mergeCell ref="F56:I57"/>
    <mergeCell ref="J56:P57"/>
    <mergeCell ref="Q56:R57"/>
    <mergeCell ref="V56:W57"/>
    <mergeCell ref="X56:AD57"/>
    <mergeCell ref="AE56:AH57"/>
    <mergeCell ref="AI56:AP57"/>
    <mergeCell ref="C43:E43"/>
    <mergeCell ref="F43:I43"/>
    <mergeCell ref="J43:P43"/>
    <mergeCell ref="Q43:W43"/>
    <mergeCell ref="X43:AD43"/>
    <mergeCell ref="AE43:AH43"/>
    <mergeCell ref="B44:B45"/>
    <mergeCell ref="C44:E45"/>
    <mergeCell ref="D154:I154"/>
    <mergeCell ref="J154:Q154"/>
    <mergeCell ref="R154:Z154"/>
    <mergeCell ref="AA154:AC154"/>
    <mergeCell ref="AD154:AM154"/>
    <mergeCell ref="D155:I155"/>
    <mergeCell ref="J155:Q155"/>
    <mergeCell ref="R155:Z155"/>
    <mergeCell ref="AA155:AC155"/>
    <mergeCell ref="AD155:AM155"/>
    <mergeCell ref="AE37:AF37"/>
    <mergeCell ref="AG37:AP37"/>
    <mergeCell ref="C39:D39"/>
    <mergeCell ref="E39:N39"/>
    <mergeCell ref="Q39:R39"/>
    <mergeCell ref="S39:AB39"/>
    <mergeCell ref="AE39:AF39"/>
    <mergeCell ref="AG39:AP39"/>
    <mergeCell ref="C40:D40"/>
    <mergeCell ref="E40:N40"/>
    <mergeCell ref="Q40:R40"/>
    <mergeCell ref="S40:AB40"/>
    <mergeCell ref="AE40:AF40"/>
    <mergeCell ref="AG40:AP40"/>
    <mergeCell ref="C37:D37"/>
    <mergeCell ref="E37:N37"/>
    <mergeCell ref="Q37:R37"/>
    <mergeCell ref="S37:AB37"/>
    <mergeCell ref="C38:D38"/>
    <mergeCell ref="E38:N38"/>
    <mergeCell ref="Q38:R38"/>
    <mergeCell ref="S38:AB38"/>
    <mergeCell ref="AE38:AF38"/>
    <mergeCell ref="AG38:AP38"/>
    <mergeCell ref="C70:D70"/>
    <mergeCell ref="E70:N70"/>
    <mergeCell ref="Q70:R70"/>
    <mergeCell ref="S70:AB70"/>
    <mergeCell ref="AE70:AF70"/>
    <mergeCell ref="AG70:AP70"/>
    <mergeCell ref="C71:D71"/>
    <mergeCell ref="E71:N71"/>
    <mergeCell ref="B149:B150"/>
    <mergeCell ref="C149:E150"/>
    <mergeCell ref="F149:I150"/>
    <mergeCell ref="J149:P150"/>
    <mergeCell ref="Q149:R150"/>
    <mergeCell ref="V149:W150"/>
    <mergeCell ref="X149:AD150"/>
    <mergeCell ref="AE149:AH150"/>
    <mergeCell ref="AI149:AP150"/>
    <mergeCell ref="B145:B146"/>
    <mergeCell ref="C145:E146"/>
    <mergeCell ref="F145:I146"/>
    <mergeCell ref="J145:P146"/>
    <mergeCell ref="Q145:R146"/>
    <mergeCell ref="V145:W146"/>
    <mergeCell ref="X145:AD146"/>
    <mergeCell ref="D152:I152"/>
    <mergeCell ref="J152:Q152"/>
    <mergeCell ref="R152:Z152"/>
    <mergeCell ref="AA152:AC152"/>
    <mergeCell ref="AD152:AM152"/>
    <mergeCell ref="D153:I153"/>
    <mergeCell ref="J153:Q153"/>
    <mergeCell ref="R153:Z153"/>
    <mergeCell ref="AA153:AC153"/>
    <mergeCell ref="AD153:AM153"/>
    <mergeCell ref="AE145:AH146"/>
    <mergeCell ref="AI145:AP146"/>
    <mergeCell ref="B147:B148"/>
    <mergeCell ref="C147:E148"/>
    <mergeCell ref="F147:I148"/>
    <mergeCell ref="J147:P148"/>
    <mergeCell ref="Q147:R148"/>
    <mergeCell ref="V147:W148"/>
    <mergeCell ref="X147:AD148"/>
    <mergeCell ref="AE147:AH148"/>
    <mergeCell ref="AI147:AP148"/>
    <mergeCell ref="B141:B142"/>
    <mergeCell ref="C141:E142"/>
    <mergeCell ref="F141:I142"/>
    <mergeCell ref="J141:P142"/>
    <mergeCell ref="Q141:R142"/>
    <mergeCell ref="V141:W142"/>
    <mergeCell ref="X141:AD142"/>
    <mergeCell ref="AE141:AH142"/>
    <mergeCell ref="AI141:AP142"/>
    <mergeCell ref="B143:B144"/>
    <mergeCell ref="C143:E144"/>
    <mergeCell ref="F143:I144"/>
    <mergeCell ref="J143:P144"/>
    <mergeCell ref="Q143:R144"/>
    <mergeCell ref="V143:W144"/>
    <mergeCell ref="X143:AD144"/>
    <mergeCell ref="AE143:AH144"/>
    <mergeCell ref="AI143:AP144"/>
    <mergeCell ref="C136:E136"/>
    <mergeCell ref="F136:I136"/>
    <mergeCell ref="J136:P136"/>
    <mergeCell ref="Q136:W136"/>
    <mergeCell ref="X136:AD136"/>
    <mergeCell ref="AE136:AH136"/>
    <mergeCell ref="AI136:AP136"/>
    <mergeCell ref="B137:B138"/>
    <mergeCell ref="C137:E138"/>
    <mergeCell ref="F137:I138"/>
    <mergeCell ref="J137:P138"/>
    <mergeCell ref="Q137:R138"/>
    <mergeCell ref="V137:W138"/>
    <mergeCell ref="X137:AD138"/>
    <mergeCell ref="AE137:AH138"/>
    <mergeCell ref="AI137:AP138"/>
    <mergeCell ref="B139:B140"/>
    <mergeCell ref="C139:E140"/>
    <mergeCell ref="F139:I140"/>
    <mergeCell ref="J139:P140"/>
    <mergeCell ref="Q139:R140"/>
    <mergeCell ref="V139:W140"/>
    <mergeCell ref="X139:AD140"/>
    <mergeCell ref="AE139:AH140"/>
    <mergeCell ref="AI139:AP140"/>
    <mergeCell ref="C131:D131"/>
    <mergeCell ref="E131:N131"/>
    <mergeCell ref="Q131:R131"/>
    <mergeCell ref="S131:AB131"/>
    <mergeCell ref="AE131:AF131"/>
    <mergeCell ref="AG131:AP131"/>
    <mergeCell ref="C132:D132"/>
    <mergeCell ref="E132:N132"/>
    <mergeCell ref="Q132:R132"/>
    <mergeCell ref="S132:AB132"/>
    <mergeCell ref="AE132:AF132"/>
    <mergeCell ref="AG132:AP132"/>
    <mergeCell ref="C133:D133"/>
    <mergeCell ref="E133:N133"/>
    <mergeCell ref="Q133:R133"/>
    <mergeCell ref="S133:AB133"/>
    <mergeCell ref="AE133:AF133"/>
    <mergeCell ref="AG133:AP133"/>
    <mergeCell ref="A125:AQ126"/>
    <mergeCell ref="C127:F127"/>
    <mergeCell ref="G127:O127"/>
    <mergeCell ref="P127:S127"/>
    <mergeCell ref="T127:AB127"/>
    <mergeCell ref="AC127:AF127"/>
    <mergeCell ref="AG127:AO127"/>
    <mergeCell ref="C129:D129"/>
    <mergeCell ref="E129:N129"/>
    <mergeCell ref="Q129:R129"/>
    <mergeCell ref="S129:AB129"/>
    <mergeCell ref="AE129:AF129"/>
    <mergeCell ref="AG129:AP129"/>
    <mergeCell ref="C130:D130"/>
    <mergeCell ref="E130:N130"/>
    <mergeCell ref="Q130:R130"/>
    <mergeCell ref="S130:AB130"/>
    <mergeCell ref="AE130:AF130"/>
    <mergeCell ref="AG130:AP130"/>
    <mergeCell ref="AI12:AP12"/>
    <mergeCell ref="AI13:AP14"/>
    <mergeCell ref="AI15:AP16"/>
    <mergeCell ref="AI17:AP18"/>
    <mergeCell ref="AI19:AP20"/>
    <mergeCell ref="AI21:AP22"/>
    <mergeCell ref="AI23:AP24"/>
    <mergeCell ref="B25:B26"/>
    <mergeCell ref="C25:E26"/>
    <mergeCell ref="F25:I26"/>
    <mergeCell ref="J25:P26"/>
    <mergeCell ref="Q25:R26"/>
    <mergeCell ref="V25:W26"/>
    <mergeCell ref="X25:AD26"/>
    <mergeCell ref="AE25:AH26"/>
    <mergeCell ref="AI25:AP26"/>
    <mergeCell ref="AE13:AH14"/>
    <mergeCell ref="AE12:AH12"/>
    <mergeCell ref="B15:B16"/>
    <mergeCell ref="C15:E16"/>
    <mergeCell ref="F15:I16"/>
    <mergeCell ref="J15:P16"/>
    <mergeCell ref="Q15:R16"/>
    <mergeCell ref="AE9:AF9"/>
    <mergeCell ref="AG9:AP9"/>
    <mergeCell ref="C8:D8"/>
    <mergeCell ref="E8:N8"/>
    <mergeCell ref="Q8:R8"/>
    <mergeCell ref="S8:AB8"/>
    <mergeCell ref="AE8:AF8"/>
    <mergeCell ref="AG8:AP8"/>
    <mergeCell ref="A1:AQ2"/>
    <mergeCell ref="C3:F3"/>
    <mergeCell ref="G3:O3"/>
    <mergeCell ref="P3:S3"/>
    <mergeCell ref="T3:AB3"/>
    <mergeCell ref="AC3:AF3"/>
    <mergeCell ref="AG3:AO3"/>
    <mergeCell ref="C5:D5"/>
    <mergeCell ref="E5:N5"/>
    <mergeCell ref="Q5:R5"/>
    <mergeCell ref="S5:AB5"/>
    <mergeCell ref="AE5:AF5"/>
    <mergeCell ref="AG5:AP5"/>
    <mergeCell ref="C6:D6"/>
    <mergeCell ref="E6:N6"/>
    <mergeCell ref="Q6:R6"/>
    <mergeCell ref="S6:AB6"/>
    <mergeCell ref="AE6:AF6"/>
    <mergeCell ref="AG6:AP6"/>
    <mergeCell ref="C7:D7"/>
    <mergeCell ref="E7:N7"/>
    <mergeCell ref="Q7:R7"/>
    <mergeCell ref="S7:AB7"/>
    <mergeCell ref="AE7:AF7"/>
    <mergeCell ref="AG7:AP7"/>
    <mergeCell ref="C9:D9"/>
    <mergeCell ref="E9:N9"/>
    <mergeCell ref="Q9:R9"/>
    <mergeCell ref="S9:AB9"/>
    <mergeCell ref="C13:E14"/>
    <mergeCell ref="F13:I14"/>
    <mergeCell ref="J13:P14"/>
    <mergeCell ref="Q13:R14"/>
    <mergeCell ref="V13:W14"/>
    <mergeCell ref="X13:AD14"/>
    <mergeCell ref="C12:E12"/>
    <mergeCell ref="F12:I12"/>
    <mergeCell ref="J12:P12"/>
    <mergeCell ref="Q12:W12"/>
    <mergeCell ref="X12:AD12"/>
    <mergeCell ref="B13:B14"/>
    <mergeCell ref="B19:B20"/>
    <mergeCell ref="C19:E20"/>
    <mergeCell ref="F19:I20"/>
    <mergeCell ref="J19:P20"/>
    <mergeCell ref="Q19:R20"/>
    <mergeCell ref="V19:W20"/>
    <mergeCell ref="X19:AD20"/>
    <mergeCell ref="AE19:AH20"/>
    <mergeCell ref="B17:B18"/>
    <mergeCell ref="C17:E18"/>
    <mergeCell ref="F17:I18"/>
    <mergeCell ref="J17:P18"/>
    <mergeCell ref="Q17:R18"/>
    <mergeCell ref="V17:W18"/>
    <mergeCell ref="X17:AD18"/>
    <mergeCell ref="AE17:AH18"/>
    <mergeCell ref="V15:W16"/>
    <mergeCell ref="X15:AD16"/>
    <mergeCell ref="AE15:AH16"/>
    <mergeCell ref="B23:B24"/>
    <mergeCell ref="C23:E24"/>
    <mergeCell ref="F23:I24"/>
    <mergeCell ref="J23:P24"/>
    <mergeCell ref="Q23:R24"/>
    <mergeCell ref="V23:W24"/>
    <mergeCell ref="X23:AD24"/>
    <mergeCell ref="AE23:AH24"/>
    <mergeCell ref="B21:B22"/>
    <mergeCell ref="C21:E22"/>
    <mergeCell ref="F21:I22"/>
    <mergeCell ref="J21:P22"/>
    <mergeCell ref="Q21:R22"/>
    <mergeCell ref="V21:W22"/>
    <mergeCell ref="X21:AD22"/>
    <mergeCell ref="AE21:AH22"/>
    <mergeCell ref="D28:I28"/>
    <mergeCell ref="J28:Q28"/>
    <mergeCell ref="R28:Z28"/>
    <mergeCell ref="AA28:AC28"/>
    <mergeCell ref="AD28:AM28"/>
    <mergeCell ref="D29:I29"/>
    <mergeCell ref="J29:Q29"/>
    <mergeCell ref="R29:Z29"/>
    <mergeCell ref="AA29:AC29"/>
    <mergeCell ref="AD29:AM29"/>
    <mergeCell ref="D30:I30"/>
    <mergeCell ref="J30:Q30"/>
    <mergeCell ref="R30:Z30"/>
    <mergeCell ref="AA30:AC30"/>
    <mergeCell ref="AD30:AM30"/>
    <mergeCell ref="D31:I31"/>
    <mergeCell ref="J31:Q31"/>
    <mergeCell ref="R31:Z31"/>
    <mergeCell ref="AA31:AC31"/>
    <mergeCell ref="AD31:AM31"/>
    <mergeCell ref="A32:AQ33"/>
    <mergeCell ref="C34:F34"/>
    <mergeCell ref="G34:O34"/>
    <mergeCell ref="P34:S34"/>
    <mergeCell ref="T34:AB34"/>
    <mergeCell ref="AC34:AF34"/>
    <mergeCell ref="AG34:AO34"/>
    <mergeCell ref="C36:D36"/>
    <mergeCell ref="E36:N36"/>
    <mergeCell ref="Q36:R36"/>
    <mergeCell ref="S36:AB36"/>
    <mergeCell ref="AE36:AF36"/>
    <mergeCell ref="AG36:AP36"/>
    <mergeCell ref="F44:I45"/>
    <mergeCell ref="J44:P45"/>
    <mergeCell ref="Q44:R45"/>
    <mergeCell ref="V44:W45"/>
    <mergeCell ref="X44:AD45"/>
    <mergeCell ref="AE44:AH45"/>
    <mergeCell ref="B46:B47"/>
    <mergeCell ref="C46:E47"/>
    <mergeCell ref="F46:I47"/>
    <mergeCell ref="J46:P47"/>
    <mergeCell ref="Q46:R47"/>
    <mergeCell ref="V46:W47"/>
    <mergeCell ref="X46:AD47"/>
    <mergeCell ref="AE46:AH47"/>
    <mergeCell ref="B48:B49"/>
    <mergeCell ref="C48:E49"/>
    <mergeCell ref="F48:I49"/>
    <mergeCell ref="J48:P49"/>
    <mergeCell ref="Q48:R49"/>
    <mergeCell ref="V48:W49"/>
    <mergeCell ref="X48:AD49"/>
    <mergeCell ref="AE48:AH49"/>
    <mergeCell ref="B50:B51"/>
    <mergeCell ref="C50:E51"/>
    <mergeCell ref="F50:I51"/>
    <mergeCell ref="J50:P51"/>
    <mergeCell ref="Q50:R51"/>
    <mergeCell ref="V50:W51"/>
    <mergeCell ref="X50:AD51"/>
    <mergeCell ref="AE50:AH51"/>
    <mergeCell ref="B52:B53"/>
    <mergeCell ref="C52:E53"/>
    <mergeCell ref="F52:I53"/>
    <mergeCell ref="J52:P53"/>
    <mergeCell ref="Q52:R53"/>
    <mergeCell ref="V52:W53"/>
    <mergeCell ref="X52:AD53"/>
    <mergeCell ref="AE52:AH53"/>
    <mergeCell ref="B54:B55"/>
    <mergeCell ref="C54:E55"/>
    <mergeCell ref="F54:I55"/>
    <mergeCell ref="J54:P55"/>
    <mergeCell ref="Q54:R55"/>
    <mergeCell ref="V54:W55"/>
    <mergeCell ref="X54:AD55"/>
    <mergeCell ref="AE54:AH55"/>
    <mergeCell ref="D59:I59"/>
    <mergeCell ref="J59:Q59"/>
    <mergeCell ref="R59:Z59"/>
    <mergeCell ref="AA59:AC59"/>
    <mergeCell ref="AD59:AM59"/>
    <mergeCell ref="D60:I60"/>
    <mergeCell ref="J60:Q60"/>
    <mergeCell ref="R60:Z60"/>
    <mergeCell ref="AA60:AC60"/>
    <mergeCell ref="AD60:AM60"/>
    <mergeCell ref="D61:I61"/>
    <mergeCell ref="J61:Q61"/>
    <mergeCell ref="R61:Z61"/>
    <mergeCell ref="AA61:AC61"/>
    <mergeCell ref="AD61:AM61"/>
    <mergeCell ref="D62:I62"/>
    <mergeCell ref="J62:Q62"/>
    <mergeCell ref="R62:Z62"/>
    <mergeCell ref="AA62:AC62"/>
    <mergeCell ref="AD62:AM62"/>
    <mergeCell ref="A63:AQ64"/>
    <mergeCell ref="C65:F65"/>
    <mergeCell ref="G65:O65"/>
    <mergeCell ref="P65:S65"/>
    <mergeCell ref="T65:AB65"/>
    <mergeCell ref="AC65:AF65"/>
    <mergeCell ref="AG65:AO65"/>
    <mergeCell ref="C67:D67"/>
    <mergeCell ref="E67:N67"/>
    <mergeCell ref="Q67:R67"/>
    <mergeCell ref="S67:AB67"/>
    <mergeCell ref="AE67:AF67"/>
    <mergeCell ref="AG67:AP67"/>
    <mergeCell ref="C68:D68"/>
    <mergeCell ref="E68:N68"/>
    <mergeCell ref="Q68:R68"/>
    <mergeCell ref="S68:AB68"/>
    <mergeCell ref="AE68:AF68"/>
    <mergeCell ref="AG68:AP68"/>
    <mergeCell ref="C69:D69"/>
    <mergeCell ref="E69:N69"/>
    <mergeCell ref="Q69:R69"/>
    <mergeCell ref="S69:AB69"/>
    <mergeCell ref="AE69:AF69"/>
    <mergeCell ref="AG69:AP69"/>
    <mergeCell ref="B75:B76"/>
    <mergeCell ref="C75:E76"/>
    <mergeCell ref="F75:I76"/>
    <mergeCell ref="J75:P76"/>
    <mergeCell ref="Q75:R76"/>
    <mergeCell ref="V75:W76"/>
    <mergeCell ref="X75:AD76"/>
    <mergeCell ref="AE75:AH76"/>
    <mergeCell ref="B77:B78"/>
    <mergeCell ref="C77:E78"/>
    <mergeCell ref="F77:I78"/>
    <mergeCell ref="J77:P78"/>
    <mergeCell ref="Q77:R78"/>
    <mergeCell ref="V77:W78"/>
    <mergeCell ref="X77:AD78"/>
    <mergeCell ref="AE77:AH78"/>
    <mergeCell ref="B79:B80"/>
    <mergeCell ref="C79:E80"/>
    <mergeCell ref="F79:I80"/>
    <mergeCell ref="J79:P80"/>
    <mergeCell ref="Q79:R80"/>
    <mergeCell ref="V79:W80"/>
    <mergeCell ref="X79:AD80"/>
    <mergeCell ref="AE79:AH80"/>
    <mergeCell ref="B81:B82"/>
    <mergeCell ref="C81:E82"/>
    <mergeCell ref="F81:I82"/>
    <mergeCell ref="J81:P82"/>
    <mergeCell ref="Q81:R82"/>
    <mergeCell ref="V81:W82"/>
    <mergeCell ref="X81:AD82"/>
    <mergeCell ref="AE81:AH82"/>
    <mergeCell ref="B83:B84"/>
    <mergeCell ref="C83:E84"/>
    <mergeCell ref="F83:I84"/>
    <mergeCell ref="J83:P84"/>
    <mergeCell ref="Q83:R84"/>
    <mergeCell ref="V83:W84"/>
    <mergeCell ref="X83:AD84"/>
    <mergeCell ref="AE83:AH84"/>
    <mergeCell ref="B85:B86"/>
    <mergeCell ref="C85:E86"/>
    <mergeCell ref="F85:I86"/>
    <mergeCell ref="J85:P86"/>
    <mergeCell ref="Q85:R86"/>
    <mergeCell ref="V85:W86"/>
    <mergeCell ref="X85:AD86"/>
    <mergeCell ref="AE85:AH86"/>
    <mergeCell ref="J92:Q92"/>
    <mergeCell ref="R92:Z92"/>
    <mergeCell ref="AA92:AC92"/>
    <mergeCell ref="AD92:AM92"/>
    <mergeCell ref="D93:I93"/>
    <mergeCell ref="J93:Q93"/>
    <mergeCell ref="R93:Z93"/>
    <mergeCell ref="AA93:AC93"/>
    <mergeCell ref="AD93:AM93"/>
    <mergeCell ref="A94:AQ95"/>
    <mergeCell ref="C96:F96"/>
    <mergeCell ref="G96:O96"/>
    <mergeCell ref="P96:S96"/>
    <mergeCell ref="T96:AB96"/>
    <mergeCell ref="AC96:AF96"/>
    <mergeCell ref="AG96:AO96"/>
    <mergeCell ref="C98:D98"/>
    <mergeCell ref="E98:N98"/>
    <mergeCell ref="Q98:R98"/>
    <mergeCell ref="S98:AB98"/>
    <mergeCell ref="AE98:AF98"/>
    <mergeCell ref="AG98:AP98"/>
    <mergeCell ref="AE99:AF99"/>
    <mergeCell ref="AG99:AP99"/>
    <mergeCell ref="C100:D100"/>
    <mergeCell ref="E100:N100"/>
    <mergeCell ref="Q100:R100"/>
    <mergeCell ref="S100:AB100"/>
    <mergeCell ref="AE100:AF100"/>
    <mergeCell ref="AG100:AP100"/>
    <mergeCell ref="C99:D99"/>
    <mergeCell ref="E99:N99"/>
    <mergeCell ref="Q99:R99"/>
    <mergeCell ref="S99:AB99"/>
    <mergeCell ref="E101:N101"/>
    <mergeCell ref="Q101:R101"/>
    <mergeCell ref="S101:AB101"/>
    <mergeCell ref="B106:B107"/>
    <mergeCell ref="C106:E107"/>
    <mergeCell ref="F106:I107"/>
    <mergeCell ref="J106:P107"/>
    <mergeCell ref="Q106:R107"/>
    <mergeCell ref="V106:W107"/>
    <mergeCell ref="X106:AD107"/>
    <mergeCell ref="C102:D102"/>
    <mergeCell ref="E102:N102"/>
    <mergeCell ref="Q102:R102"/>
    <mergeCell ref="S102:AB102"/>
    <mergeCell ref="F108:I109"/>
    <mergeCell ref="J108:P109"/>
    <mergeCell ref="Q108:R109"/>
    <mergeCell ref="V108:W109"/>
    <mergeCell ref="X108:AD109"/>
    <mergeCell ref="AE108:AH109"/>
    <mergeCell ref="B110:B111"/>
    <mergeCell ref="C110:E111"/>
    <mergeCell ref="F110:I111"/>
    <mergeCell ref="J110:P111"/>
    <mergeCell ref="Q110:R111"/>
    <mergeCell ref="V110:W111"/>
    <mergeCell ref="X110:AD111"/>
    <mergeCell ref="AE110:AH111"/>
    <mergeCell ref="C108:E109"/>
    <mergeCell ref="B112:B113"/>
    <mergeCell ref="C112:E113"/>
    <mergeCell ref="F112:I113"/>
    <mergeCell ref="J112:P113"/>
    <mergeCell ref="Q112:R113"/>
    <mergeCell ref="V112:W113"/>
    <mergeCell ref="X112:AD113"/>
    <mergeCell ref="AE112:AH113"/>
    <mergeCell ref="B114:B115"/>
    <mergeCell ref="C114:E115"/>
    <mergeCell ref="F114:I115"/>
    <mergeCell ref="J114:P115"/>
    <mergeCell ref="Q114:R115"/>
    <mergeCell ref="V114:W115"/>
    <mergeCell ref="X114:AD115"/>
    <mergeCell ref="AE114:AH115"/>
    <mergeCell ref="B116:B117"/>
    <mergeCell ref="C116:E117"/>
    <mergeCell ref="F116:I117"/>
    <mergeCell ref="J116:P117"/>
    <mergeCell ref="Q116:R117"/>
    <mergeCell ref="V116:W117"/>
    <mergeCell ref="X116:AD117"/>
    <mergeCell ref="AE116:AH117"/>
    <mergeCell ref="D121:I121"/>
    <mergeCell ref="J121:Q121"/>
    <mergeCell ref="R121:Z121"/>
    <mergeCell ref="AA121:AC121"/>
    <mergeCell ref="AD121:AM121"/>
    <mergeCell ref="D124:I124"/>
    <mergeCell ref="J124:Q124"/>
    <mergeCell ref="R124:Z124"/>
    <mergeCell ref="AA124:AC124"/>
    <mergeCell ref="AD124:AM124"/>
    <mergeCell ref="D122:I122"/>
    <mergeCell ref="J122:Q122"/>
    <mergeCell ref="R122:Z122"/>
    <mergeCell ref="AA122:AC122"/>
    <mergeCell ref="AD122:AM122"/>
    <mergeCell ref="D123:I123"/>
    <mergeCell ref="J123:Q123"/>
    <mergeCell ref="R123:Z123"/>
    <mergeCell ref="AA123:AC123"/>
    <mergeCell ref="AD123:AM123"/>
  </mergeCells>
  <phoneticPr fontId="20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7" orientation="landscape" r:id="rId1"/>
  <rowBreaks count="4" manualBreakCount="4">
    <brk id="31" max="85" man="1"/>
    <brk id="62" max="85" man="1"/>
    <brk id="93" max="85" man="1"/>
    <brk id="124" max="8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CH151"/>
  <sheetViews>
    <sheetView view="pageBreakPreview" topLeftCell="A89" zoomScale="75" zoomScaleNormal="75" zoomScaleSheetLayoutView="75" workbookViewId="0">
      <selection activeCell="CI89" sqref="CI89"/>
    </sheetView>
  </sheetViews>
  <sheetFormatPr defaultRowHeight="14.25"/>
  <cols>
    <col min="1" max="94" width="3.125" style="42" customWidth="1"/>
    <col min="95" max="16384" width="9" style="42"/>
  </cols>
  <sheetData>
    <row r="1" spans="1:86" ht="14.25" customHeight="1">
      <c r="A1" s="542" t="s">
        <v>418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542" t="s">
        <v>428</v>
      </c>
      <c r="AS1" s="542"/>
      <c r="AT1" s="542"/>
      <c r="AU1" s="542"/>
      <c r="AV1" s="542"/>
      <c r="AW1" s="542"/>
      <c r="AX1" s="542"/>
      <c r="AY1" s="542"/>
      <c r="AZ1" s="542"/>
      <c r="BA1" s="542"/>
      <c r="BB1" s="542"/>
      <c r="BC1" s="542"/>
      <c r="BD1" s="542"/>
      <c r="BE1" s="542"/>
      <c r="BF1" s="542"/>
      <c r="BG1" s="542"/>
      <c r="BH1" s="542"/>
      <c r="BI1" s="542"/>
      <c r="BJ1" s="542"/>
      <c r="BK1" s="542"/>
      <c r="BL1" s="542"/>
      <c r="BM1" s="542"/>
      <c r="BN1" s="542"/>
      <c r="BO1" s="542"/>
      <c r="BP1" s="542"/>
      <c r="BQ1" s="542"/>
      <c r="BR1" s="542"/>
      <c r="BS1" s="542"/>
      <c r="BT1" s="542"/>
      <c r="BU1" s="542"/>
      <c r="BV1" s="542"/>
      <c r="BW1" s="542"/>
      <c r="BX1" s="542"/>
      <c r="BY1" s="542"/>
      <c r="BZ1" s="542"/>
      <c r="CA1" s="542"/>
      <c r="CB1" s="542"/>
      <c r="CC1" s="542"/>
      <c r="CD1" s="542"/>
      <c r="CE1" s="542"/>
      <c r="CF1" s="542"/>
      <c r="CG1" s="542"/>
      <c r="CH1" s="542"/>
    </row>
    <row r="2" spans="1:86" ht="14.25" customHeigh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542"/>
      <c r="AS2" s="542"/>
      <c r="AT2" s="542"/>
      <c r="AU2" s="542"/>
      <c r="AV2" s="542"/>
      <c r="AW2" s="542"/>
      <c r="AX2" s="542"/>
      <c r="AY2" s="542"/>
      <c r="AZ2" s="542"/>
      <c r="BA2" s="542"/>
      <c r="BB2" s="542"/>
      <c r="BC2" s="542"/>
      <c r="BD2" s="542"/>
      <c r="BE2" s="542"/>
      <c r="BF2" s="542"/>
      <c r="BG2" s="542"/>
      <c r="BH2" s="542"/>
      <c r="BI2" s="542"/>
      <c r="BJ2" s="542"/>
      <c r="BK2" s="542"/>
      <c r="BL2" s="542"/>
      <c r="BM2" s="542"/>
      <c r="BN2" s="542"/>
      <c r="BO2" s="542"/>
      <c r="BP2" s="542"/>
      <c r="BQ2" s="542"/>
      <c r="BR2" s="542"/>
      <c r="BS2" s="542"/>
      <c r="BT2" s="542"/>
      <c r="BU2" s="542"/>
      <c r="BV2" s="542"/>
      <c r="BW2" s="542"/>
      <c r="BX2" s="542"/>
      <c r="BY2" s="542"/>
      <c r="BZ2" s="542"/>
      <c r="CA2" s="542"/>
      <c r="CB2" s="542"/>
      <c r="CC2" s="542"/>
      <c r="CD2" s="542"/>
      <c r="CE2" s="542"/>
      <c r="CF2" s="542"/>
      <c r="CG2" s="542"/>
      <c r="CH2" s="542"/>
    </row>
    <row r="3" spans="1:86" ht="27.75" customHeight="1">
      <c r="C3" s="543" t="s">
        <v>117</v>
      </c>
      <c r="D3" s="543"/>
      <c r="E3" s="543"/>
      <c r="F3" s="543"/>
      <c r="G3" s="546" t="s">
        <v>547</v>
      </c>
      <c r="H3" s="543"/>
      <c r="I3" s="543"/>
      <c r="J3" s="543"/>
      <c r="K3" s="543"/>
      <c r="L3" s="543"/>
      <c r="M3" s="543"/>
      <c r="N3" s="543"/>
      <c r="O3" s="543"/>
      <c r="P3" s="543" t="s">
        <v>118</v>
      </c>
      <c r="Q3" s="543"/>
      <c r="R3" s="543"/>
      <c r="S3" s="543"/>
      <c r="T3" s="546" t="s">
        <v>548</v>
      </c>
      <c r="U3" s="543"/>
      <c r="V3" s="543"/>
      <c r="W3" s="543"/>
      <c r="X3" s="543"/>
      <c r="Y3" s="543"/>
      <c r="Z3" s="543"/>
      <c r="AA3" s="543"/>
      <c r="AB3" s="543"/>
      <c r="AC3" s="543" t="s">
        <v>119</v>
      </c>
      <c r="AD3" s="543"/>
      <c r="AE3" s="543"/>
      <c r="AF3" s="543"/>
      <c r="AG3" s="547">
        <v>43345</v>
      </c>
      <c r="AH3" s="547"/>
      <c r="AI3" s="547"/>
      <c r="AJ3" s="547"/>
      <c r="AK3" s="547"/>
      <c r="AL3" s="547"/>
      <c r="AM3" s="547"/>
      <c r="AN3" s="547"/>
      <c r="AO3" s="547"/>
      <c r="AT3" s="543" t="s">
        <v>117</v>
      </c>
      <c r="AU3" s="543"/>
      <c r="AV3" s="543"/>
      <c r="AW3" s="543"/>
      <c r="AX3" s="546" t="s">
        <v>546</v>
      </c>
      <c r="AY3" s="543"/>
      <c r="AZ3" s="543"/>
      <c r="BA3" s="543"/>
      <c r="BB3" s="543"/>
      <c r="BC3" s="543"/>
      <c r="BD3" s="543"/>
      <c r="BE3" s="543"/>
      <c r="BF3" s="543"/>
      <c r="BG3" s="543" t="s">
        <v>118</v>
      </c>
      <c r="BH3" s="543"/>
      <c r="BI3" s="543"/>
      <c r="BJ3" s="543"/>
      <c r="BK3" s="546" t="s">
        <v>545</v>
      </c>
      <c r="BL3" s="543"/>
      <c r="BM3" s="543"/>
      <c r="BN3" s="543"/>
      <c r="BO3" s="543"/>
      <c r="BP3" s="543"/>
      <c r="BQ3" s="543"/>
      <c r="BR3" s="543"/>
      <c r="BS3" s="543"/>
      <c r="BT3" s="543" t="s">
        <v>119</v>
      </c>
      <c r="BU3" s="543"/>
      <c r="BV3" s="543"/>
      <c r="BW3" s="543"/>
      <c r="BX3" s="547">
        <v>43345</v>
      </c>
      <c r="BY3" s="547"/>
      <c r="BZ3" s="547"/>
      <c r="CA3" s="547"/>
      <c r="CB3" s="547"/>
      <c r="CC3" s="547"/>
      <c r="CD3" s="547"/>
      <c r="CE3" s="547"/>
      <c r="CF3" s="547"/>
    </row>
    <row r="4" spans="1:86" ht="15" customHeight="1"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44"/>
      <c r="X4" s="44"/>
      <c r="Y4" s="44"/>
      <c r="Z4" s="44"/>
      <c r="AA4" s="44"/>
      <c r="AB4" s="44"/>
      <c r="AC4" s="44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44"/>
      <c r="BO4" s="44"/>
      <c r="BP4" s="44"/>
      <c r="BQ4" s="44"/>
      <c r="BR4" s="44"/>
      <c r="BS4" s="44"/>
      <c r="BT4" s="44"/>
    </row>
    <row r="5" spans="1:86" ht="18" customHeight="1">
      <c r="C5" s="407" t="s">
        <v>447</v>
      </c>
      <c r="D5" s="407"/>
      <c r="E5" s="408" t="str">
        <f>U12組合せ!$H$10</f>
        <v>清原ＳＳＳ</v>
      </c>
      <c r="F5" s="408"/>
      <c r="G5" s="408"/>
      <c r="H5" s="408"/>
      <c r="I5" s="408"/>
      <c r="J5" s="408"/>
      <c r="K5" s="408"/>
      <c r="L5" s="408"/>
      <c r="M5" s="408"/>
      <c r="N5" s="408"/>
      <c r="O5" s="45"/>
      <c r="P5" s="45"/>
      <c r="Q5" s="407" t="s">
        <v>455</v>
      </c>
      <c r="R5" s="407"/>
      <c r="S5" s="408" t="str">
        <f>U12組合せ!$H$11</f>
        <v>ＦＣみらい Ｐ</v>
      </c>
      <c r="T5" s="408"/>
      <c r="U5" s="408"/>
      <c r="V5" s="408"/>
      <c r="W5" s="408"/>
      <c r="X5" s="408"/>
      <c r="Y5" s="408"/>
      <c r="Z5" s="408"/>
      <c r="AA5" s="408"/>
      <c r="AB5" s="408"/>
      <c r="AC5" s="46"/>
      <c r="AD5" s="47"/>
      <c r="AE5" s="407" t="s">
        <v>424</v>
      </c>
      <c r="AF5" s="407"/>
      <c r="AG5" s="408" t="str">
        <f>U12組合せ!$H$12</f>
        <v>雀宮ＦＣ</v>
      </c>
      <c r="AH5" s="408"/>
      <c r="AI5" s="408"/>
      <c r="AJ5" s="408"/>
      <c r="AK5" s="408"/>
      <c r="AL5" s="408"/>
      <c r="AM5" s="408"/>
      <c r="AN5" s="408"/>
      <c r="AO5" s="408"/>
      <c r="AP5" s="408"/>
      <c r="AT5" s="409" t="s">
        <v>447</v>
      </c>
      <c r="AU5" s="409"/>
      <c r="AV5" s="408" t="str">
        <f>U12組合せ!$H$10</f>
        <v>清原ＳＳＳ</v>
      </c>
      <c r="AW5" s="408"/>
      <c r="AX5" s="408"/>
      <c r="AY5" s="408"/>
      <c r="AZ5" s="408"/>
      <c r="BA5" s="408"/>
      <c r="BB5" s="408"/>
      <c r="BC5" s="408"/>
      <c r="BD5" s="408"/>
      <c r="BE5" s="408"/>
      <c r="BF5" s="45"/>
      <c r="BG5" s="45"/>
      <c r="BH5" s="409" t="s">
        <v>455</v>
      </c>
      <c r="BI5" s="409"/>
      <c r="BJ5" s="408" t="str">
        <f>U12組合せ!$H$11</f>
        <v>ＦＣみらい Ｐ</v>
      </c>
      <c r="BK5" s="408"/>
      <c r="BL5" s="408"/>
      <c r="BM5" s="408"/>
      <c r="BN5" s="408"/>
      <c r="BO5" s="408"/>
      <c r="BP5" s="408"/>
      <c r="BQ5" s="408"/>
      <c r="BR5" s="408"/>
      <c r="BS5" s="408"/>
      <c r="BT5" s="46"/>
      <c r="BU5" s="47"/>
      <c r="BV5" s="409" t="s">
        <v>424</v>
      </c>
      <c r="BW5" s="409"/>
      <c r="BX5" s="408" t="str">
        <f>U12組合せ!$H$12</f>
        <v>雀宮ＦＣ</v>
      </c>
      <c r="BY5" s="408"/>
      <c r="BZ5" s="408"/>
      <c r="CA5" s="408"/>
      <c r="CB5" s="408"/>
      <c r="CC5" s="408"/>
      <c r="CD5" s="408"/>
      <c r="CE5" s="408"/>
      <c r="CF5" s="408"/>
      <c r="CG5" s="408"/>
      <c r="CH5" s="113"/>
    </row>
    <row r="6" spans="1:86" ht="18" customHeight="1">
      <c r="C6" s="403" t="s">
        <v>426</v>
      </c>
      <c r="D6" s="403"/>
      <c r="E6" s="408" t="str">
        <f>U12組合せ!$H$13</f>
        <v>ＳＵＧＡＯ ＳＣ</v>
      </c>
      <c r="F6" s="408"/>
      <c r="G6" s="408"/>
      <c r="H6" s="408"/>
      <c r="I6" s="408"/>
      <c r="J6" s="408"/>
      <c r="K6" s="408"/>
      <c r="L6" s="408"/>
      <c r="M6" s="408"/>
      <c r="N6" s="408"/>
      <c r="O6" s="45"/>
      <c r="P6" s="45"/>
      <c r="Q6" s="403" t="s">
        <v>421</v>
      </c>
      <c r="R6" s="403"/>
      <c r="S6" s="408" t="str">
        <f>U12組合せ!$H$14</f>
        <v>Ｓ４スペランツァ</v>
      </c>
      <c r="T6" s="408"/>
      <c r="U6" s="408"/>
      <c r="V6" s="408"/>
      <c r="W6" s="408"/>
      <c r="X6" s="408"/>
      <c r="Y6" s="408"/>
      <c r="Z6" s="408"/>
      <c r="AA6" s="408"/>
      <c r="AB6" s="408"/>
      <c r="AC6" s="46"/>
      <c r="AD6" s="47"/>
      <c r="AE6" s="403" t="s">
        <v>456</v>
      </c>
      <c r="AF6" s="403"/>
      <c r="AG6" s="408" t="str">
        <f>U12組合せ!$H$15</f>
        <v>宇都宮北部ＦＣトレ</v>
      </c>
      <c r="AH6" s="408"/>
      <c r="AI6" s="408"/>
      <c r="AJ6" s="408"/>
      <c r="AK6" s="408"/>
      <c r="AL6" s="408"/>
      <c r="AM6" s="408"/>
      <c r="AN6" s="408"/>
      <c r="AO6" s="408"/>
      <c r="AP6" s="408"/>
      <c r="AT6" s="409" t="s">
        <v>426</v>
      </c>
      <c r="AU6" s="409"/>
      <c r="AV6" s="408" t="str">
        <f>U12組合せ!$H$13</f>
        <v>ＳＵＧＡＯ ＳＣ</v>
      </c>
      <c r="AW6" s="408"/>
      <c r="AX6" s="408"/>
      <c r="AY6" s="408"/>
      <c r="AZ6" s="408"/>
      <c r="BA6" s="408"/>
      <c r="BB6" s="408"/>
      <c r="BC6" s="408"/>
      <c r="BD6" s="408"/>
      <c r="BE6" s="408"/>
      <c r="BF6" s="45"/>
      <c r="BG6" s="45"/>
      <c r="BH6" s="409" t="s">
        <v>421</v>
      </c>
      <c r="BI6" s="409"/>
      <c r="BJ6" s="408" t="str">
        <f>U12組合せ!$H$14</f>
        <v>Ｓ４スペランツァ</v>
      </c>
      <c r="BK6" s="408"/>
      <c r="BL6" s="408"/>
      <c r="BM6" s="408"/>
      <c r="BN6" s="408"/>
      <c r="BO6" s="408"/>
      <c r="BP6" s="408"/>
      <c r="BQ6" s="408"/>
      <c r="BR6" s="408"/>
      <c r="BS6" s="408"/>
      <c r="BT6" s="46"/>
      <c r="BU6" s="47"/>
      <c r="BV6" s="409" t="s">
        <v>456</v>
      </c>
      <c r="BW6" s="409"/>
      <c r="BX6" s="408" t="str">
        <f>U12組合せ!$H$15</f>
        <v>宇都宮北部ＦＣトレ</v>
      </c>
      <c r="BY6" s="408"/>
      <c r="BZ6" s="408"/>
      <c r="CA6" s="408"/>
      <c r="CB6" s="408"/>
      <c r="CC6" s="408"/>
      <c r="CD6" s="408"/>
      <c r="CE6" s="408"/>
      <c r="CF6" s="408"/>
      <c r="CG6" s="408"/>
      <c r="CH6" s="113"/>
    </row>
    <row r="7" spans="1:86" ht="18" customHeight="1">
      <c r="C7" s="409" t="s">
        <v>457</v>
      </c>
      <c r="D7" s="409"/>
      <c r="E7" s="408" t="str">
        <f>U12組合せ!$H$16</f>
        <v>上三川ＦＣ</v>
      </c>
      <c r="F7" s="408"/>
      <c r="G7" s="408"/>
      <c r="H7" s="408"/>
      <c r="I7" s="408"/>
      <c r="J7" s="408"/>
      <c r="K7" s="408"/>
      <c r="L7" s="408"/>
      <c r="M7" s="408"/>
      <c r="N7" s="408"/>
      <c r="O7" s="45"/>
      <c r="P7" s="45"/>
      <c r="Q7" s="409" t="s">
        <v>423</v>
      </c>
      <c r="R7" s="409"/>
      <c r="S7" s="408" t="str">
        <f>U12組合せ!$H$17</f>
        <v>クラブチェルビアット</v>
      </c>
      <c r="T7" s="408"/>
      <c r="U7" s="408"/>
      <c r="V7" s="408"/>
      <c r="W7" s="408"/>
      <c r="X7" s="408"/>
      <c r="Y7" s="408"/>
      <c r="Z7" s="408"/>
      <c r="AA7" s="408"/>
      <c r="AB7" s="408"/>
      <c r="AC7" s="46"/>
      <c r="AD7" s="47"/>
      <c r="AE7" s="409" t="s">
        <v>458</v>
      </c>
      <c r="AF7" s="409"/>
      <c r="AG7" s="408" t="str">
        <f>U12組合せ!$H$18</f>
        <v>ＦＣブロケード</v>
      </c>
      <c r="AH7" s="408"/>
      <c r="AI7" s="408"/>
      <c r="AJ7" s="408"/>
      <c r="AK7" s="408"/>
      <c r="AL7" s="408"/>
      <c r="AM7" s="408"/>
      <c r="AN7" s="408"/>
      <c r="AO7" s="408"/>
      <c r="AP7" s="408"/>
      <c r="AT7" s="407" t="s">
        <v>457</v>
      </c>
      <c r="AU7" s="407"/>
      <c r="AV7" s="408" t="str">
        <f>U12組合せ!$H$16</f>
        <v>上三川ＦＣ</v>
      </c>
      <c r="AW7" s="408"/>
      <c r="AX7" s="408"/>
      <c r="AY7" s="408"/>
      <c r="AZ7" s="408"/>
      <c r="BA7" s="408"/>
      <c r="BB7" s="408"/>
      <c r="BC7" s="408"/>
      <c r="BD7" s="408"/>
      <c r="BE7" s="408"/>
      <c r="BF7" s="45"/>
      <c r="BG7" s="45"/>
      <c r="BH7" s="407" t="s">
        <v>423</v>
      </c>
      <c r="BI7" s="407"/>
      <c r="BJ7" s="408" t="str">
        <f>U12組合せ!$H$17</f>
        <v>クラブチェルビアット</v>
      </c>
      <c r="BK7" s="408"/>
      <c r="BL7" s="408"/>
      <c r="BM7" s="408"/>
      <c r="BN7" s="408"/>
      <c r="BO7" s="408"/>
      <c r="BP7" s="408"/>
      <c r="BQ7" s="408"/>
      <c r="BR7" s="408"/>
      <c r="BS7" s="408"/>
      <c r="BT7" s="46"/>
      <c r="BU7" s="47"/>
      <c r="BV7" s="407" t="s">
        <v>458</v>
      </c>
      <c r="BW7" s="407"/>
      <c r="BX7" s="408" t="str">
        <f>U12組合せ!$H$18</f>
        <v>ＦＣブロケード</v>
      </c>
      <c r="BY7" s="408"/>
      <c r="BZ7" s="408"/>
      <c r="CA7" s="408"/>
      <c r="CB7" s="408"/>
      <c r="CC7" s="408"/>
      <c r="CD7" s="408"/>
      <c r="CE7" s="408"/>
      <c r="CF7" s="408"/>
      <c r="CG7" s="408"/>
    </row>
    <row r="8" spans="1:86" ht="18" customHeight="1">
      <c r="C8" s="409" t="s">
        <v>450</v>
      </c>
      <c r="D8" s="409"/>
      <c r="E8" s="408" t="str">
        <f>U12組合せ!$J$10</f>
        <v>上河内ＪＳＣ</v>
      </c>
      <c r="F8" s="408"/>
      <c r="G8" s="408"/>
      <c r="H8" s="408"/>
      <c r="I8" s="408"/>
      <c r="J8" s="408"/>
      <c r="K8" s="408"/>
      <c r="L8" s="408"/>
      <c r="M8" s="408"/>
      <c r="N8" s="408"/>
      <c r="O8" s="45"/>
      <c r="P8" s="45"/>
      <c r="Q8" s="409" t="s">
        <v>420</v>
      </c>
      <c r="R8" s="409"/>
      <c r="S8" s="408" t="str">
        <f>U12組合せ!$J$11</f>
        <v>上三川ＳＣ</v>
      </c>
      <c r="T8" s="408"/>
      <c r="U8" s="408"/>
      <c r="V8" s="408"/>
      <c r="W8" s="408"/>
      <c r="X8" s="408"/>
      <c r="Y8" s="408"/>
      <c r="Z8" s="408"/>
      <c r="AA8" s="408"/>
      <c r="AB8" s="408"/>
      <c r="AC8" s="46"/>
      <c r="AD8" s="47"/>
      <c r="AE8" s="409" t="s">
        <v>425</v>
      </c>
      <c r="AF8" s="409"/>
      <c r="AG8" s="408" t="str">
        <f>U12組合せ!$J$12</f>
        <v>緑が丘ＹＦＣ</v>
      </c>
      <c r="AH8" s="408"/>
      <c r="AI8" s="408"/>
      <c r="AJ8" s="408"/>
      <c r="AK8" s="408"/>
      <c r="AL8" s="408"/>
      <c r="AM8" s="408"/>
      <c r="AN8" s="408"/>
      <c r="AO8" s="408"/>
      <c r="AP8" s="408"/>
      <c r="AT8" s="409" t="s">
        <v>450</v>
      </c>
      <c r="AU8" s="409"/>
      <c r="AV8" s="408" t="str">
        <f>U12組合せ!$J$10</f>
        <v>上河内ＪＳＣ</v>
      </c>
      <c r="AW8" s="408"/>
      <c r="AX8" s="408"/>
      <c r="AY8" s="408"/>
      <c r="AZ8" s="408"/>
      <c r="BA8" s="408"/>
      <c r="BB8" s="408"/>
      <c r="BC8" s="408"/>
      <c r="BD8" s="408"/>
      <c r="BE8" s="408"/>
      <c r="BF8" s="45"/>
      <c r="BG8" s="45"/>
      <c r="BH8" s="409" t="s">
        <v>420</v>
      </c>
      <c r="BI8" s="409"/>
      <c r="BJ8" s="408" t="str">
        <f>U12組合せ!$J$11</f>
        <v>上三川ＳＣ</v>
      </c>
      <c r="BK8" s="408"/>
      <c r="BL8" s="408"/>
      <c r="BM8" s="408"/>
      <c r="BN8" s="408"/>
      <c r="BO8" s="408"/>
      <c r="BP8" s="408"/>
      <c r="BQ8" s="408"/>
      <c r="BR8" s="408"/>
      <c r="BS8" s="408"/>
      <c r="BT8" s="46"/>
      <c r="BU8" s="47"/>
      <c r="BV8" s="409" t="s">
        <v>425</v>
      </c>
      <c r="BW8" s="409"/>
      <c r="BX8" s="408" t="str">
        <f>U12組合せ!$J$12</f>
        <v>緑が丘ＹＦＣ</v>
      </c>
      <c r="BY8" s="408"/>
      <c r="BZ8" s="408"/>
      <c r="CA8" s="408"/>
      <c r="CB8" s="408"/>
      <c r="CC8" s="408"/>
      <c r="CD8" s="408"/>
      <c r="CE8" s="408"/>
      <c r="CF8" s="408"/>
      <c r="CG8" s="408"/>
    </row>
    <row r="9" spans="1:86" ht="18" customHeight="1">
      <c r="B9" s="113"/>
      <c r="C9" s="409" t="s">
        <v>427</v>
      </c>
      <c r="D9" s="409"/>
      <c r="E9" s="408" t="str">
        <f>U12組合せ!$J$13</f>
        <v>泉ＦＣ宇都宮</v>
      </c>
      <c r="F9" s="408"/>
      <c r="G9" s="408"/>
      <c r="H9" s="408"/>
      <c r="I9" s="408"/>
      <c r="J9" s="408"/>
      <c r="K9" s="408"/>
      <c r="L9" s="408"/>
      <c r="M9" s="408"/>
      <c r="N9" s="408"/>
      <c r="O9" s="45"/>
      <c r="P9" s="45"/>
      <c r="Q9" s="409" t="s">
        <v>422</v>
      </c>
      <c r="R9" s="409"/>
      <c r="S9" s="408" t="str">
        <f>U12組合せ!$J$14</f>
        <v>国本ＪＳＣ</v>
      </c>
      <c r="T9" s="408"/>
      <c r="U9" s="408"/>
      <c r="V9" s="408"/>
      <c r="W9" s="408"/>
      <c r="X9" s="408"/>
      <c r="Y9" s="408"/>
      <c r="Z9" s="408"/>
      <c r="AA9" s="408"/>
      <c r="AB9" s="408"/>
      <c r="AC9" s="46"/>
      <c r="AD9" s="47"/>
      <c r="AE9" s="409" t="s">
        <v>451</v>
      </c>
      <c r="AF9" s="409"/>
      <c r="AG9" s="408" t="str">
        <f>U12組合せ!$J$15</f>
        <v>本郷北ＦＣ</v>
      </c>
      <c r="AH9" s="408"/>
      <c r="AI9" s="408"/>
      <c r="AJ9" s="408"/>
      <c r="AK9" s="408"/>
      <c r="AL9" s="408"/>
      <c r="AM9" s="408"/>
      <c r="AN9" s="408"/>
      <c r="AO9" s="408"/>
      <c r="AP9" s="408"/>
      <c r="AQ9" s="113"/>
      <c r="AT9" s="409" t="s">
        <v>427</v>
      </c>
      <c r="AU9" s="409"/>
      <c r="AV9" s="408" t="str">
        <f>U12組合せ!$J$13</f>
        <v>泉ＦＣ宇都宮</v>
      </c>
      <c r="AW9" s="408"/>
      <c r="AX9" s="408"/>
      <c r="AY9" s="408"/>
      <c r="AZ9" s="408"/>
      <c r="BA9" s="408"/>
      <c r="BB9" s="408"/>
      <c r="BC9" s="408"/>
      <c r="BD9" s="408"/>
      <c r="BE9" s="408"/>
      <c r="BF9" s="45"/>
      <c r="BG9" s="45"/>
      <c r="BH9" s="409" t="s">
        <v>422</v>
      </c>
      <c r="BI9" s="409"/>
      <c r="BJ9" s="408" t="str">
        <f>U12組合せ!$J$14</f>
        <v>国本ＪＳＣ</v>
      </c>
      <c r="BK9" s="408"/>
      <c r="BL9" s="408"/>
      <c r="BM9" s="408"/>
      <c r="BN9" s="408"/>
      <c r="BO9" s="408"/>
      <c r="BP9" s="408"/>
      <c r="BQ9" s="408"/>
      <c r="BR9" s="408"/>
      <c r="BS9" s="408"/>
      <c r="BT9" s="46"/>
      <c r="BU9" s="47"/>
      <c r="BV9" s="409" t="s">
        <v>451</v>
      </c>
      <c r="BW9" s="409"/>
      <c r="BX9" s="408" t="str">
        <f>U12組合せ!$J$15</f>
        <v>本郷北ＦＣ</v>
      </c>
      <c r="BY9" s="408"/>
      <c r="BZ9" s="408"/>
      <c r="CA9" s="408"/>
      <c r="CB9" s="408"/>
      <c r="CC9" s="408"/>
      <c r="CD9" s="408"/>
      <c r="CE9" s="408"/>
      <c r="CF9" s="408"/>
      <c r="CG9" s="408"/>
    </row>
    <row r="10" spans="1:86" ht="18" customHeight="1">
      <c r="C10" s="409" t="s">
        <v>452</v>
      </c>
      <c r="D10" s="409"/>
      <c r="E10" s="408" t="str">
        <f>U12組合せ!$J$16</f>
        <v>ＦＣペンサーレ</v>
      </c>
      <c r="F10" s="408"/>
      <c r="G10" s="408"/>
      <c r="H10" s="408"/>
      <c r="I10" s="408"/>
      <c r="J10" s="408"/>
      <c r="K10" s="408"/>
      <c r="L10" s="408"/>
      <c r="M10" s="408"/>
      <c r="N10" s="408"/>
      <c r="O10" s="45"/>
      <c r="P10" s="45"/>
      <c r="Q10" s="409" t="s">
        <v>453</v>
      </c>
      <c r="R10" s="409"/>
      <c r="S10" s="408" t="str">
        <f>U12組合せ!$J$17</f>
        <v>ブラッドレスＳＳ</v>
      </c>
      <c r="T10" s="408"/>
      <c r="U10" s="408"/>
      <c r="V10" s="408"/>
      <c r="W10" s="408"/>
      <c r="X10" s="408"/>
      <c r="Y10" s="408"/>
      <c r="Z10" s="408"/>
      <c r="AA10" s="408"/>
      <c r="AB10" s="408"/>
      <c r="AC10" s="46"/>
      <c r="AD10" s="47"/>
      <c r="AE10" s="409" t="s">
        <v>454</v>
      </c>
      <c r="AF10" s="409"/>
      <c r="AG10" s="408" t="str">
        <f>U12組合せ!$J$18</f>
        <v>ともぞうＳＣ・Ｂ</v>
      </c>
      <c r="AH10" s="408"/>
      <c r="AI10" s="408"/>
      <c r="AJ10" s="408"/>
      <c r="AK10" s="408"/>
      <c r="AL10" s="408"/>
      <c r="AM10" s="408"/>
      <c r="AN10" s="408"/>
      <c r="AO10" s="408"/>
      <c r="AP10" s="408"/>
      <c r="AT10" s="403" t="s">
        <v>452</v>
      </c>
      <c r="AU10" s="403"/>
      <c r="AV10" s="408" t="str">
        <f>U12組合せ!$J$16</f>
        <v>ＦＣペンサーレ</v>
      </c>
      <c r="AW10" s="408"/>
      <c r="AX10" s="408"/>
      <c r="AY10" s="408"/>
      <c r="AZ10" s="408"/>
      <c r="BA10" s="408"/>
      <c r="BB10" s="408"/>
      <c r="BC10" s="408"/>
      <c r="BD10" s="408"/>
      <c r="BE10" s="408"/>
      <c r="BF10" s="45"/>
      <c r="BG10" s="45"/>
      <c r="BH10" s="403" t="s">
        <v>453</v>
      </c>
      <c r="BI10" s="403"/>
      <c r="BJ10" s="408" t="str">
        <f>U12組合せ!$J$17</f>
        <v>ブラッドレスＳＳ</v>
      </c>
      <c r="BK10" s="408"/>
      <c r="BL10" s="408"/>
      <c r="BM10" s="408"/>
      <c r="BN10" s="408"/>
      <c r="BO10" s="408"/>
      <c r="BP10" s="408"/>
      <c r="BQ10" s="408"/>
      <c r="BR10" s="408"/>
      <c r="BS10" s="408"/>
      <c r="BT10" s="46"/>
      <c r="BU10" s="47"/>
      <c r="BV10" s="403" t="s">
        <v>454</v>
      </c>
      <c r="BW10" s="403"/>
      <c r="BX10" s="408" t="str">
        <f>U12組合せ!$J$18</f>
        <v>ともぞうＳＣ・Ｂ</v>
      </c>
      <c r="BY10" s="408"/>
      <c r="BZ10" s="408"/>
      <c r="CA10" s="408"/>
      <c r="CB10" s="408"/>
      <c r="CC10" s="408"/>
      <c r="CD10" s="408"/>
      <c r="CE10" s="408"/>
      <c r="CF10" s="408"/>
      <c r="CG10" s="408"/>
    </row>
    <row r="11" spans="1:86" ht="15" customHeight="1">
      <c r="C11" s="48"/>
      <c r="D11" s="49"/>
      <c r="E11" s="49"/>
      <c r="F11" s="49"/>
      <c r="G11" s="49"/>
      <c r="H11" s="49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49"/>
      <c r="U11" s="113"/>
      <c r="V11" s="49"/>
      <c r="W11" s="113"/>
      <c r="X11" s="49"/>
      <c r="Y11" s="113"/>
      <c r="Z11" s="49"/>
      <c r="AA11" s="113"/>
      <c r="AB11" s="49"/>
      <c r="AC11" s="49"/>
      <c r="AT11" s="48"/>
      <c r="AU11" s="49"/>
      <c r="AV11" s="49"/>
      <c r="AW11" s="49"/>
      <c r="AX11" s="49"/>
      <c r="AY11" s="49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49"/>
      <c r="BL11" s="113"/>
      <c r="BM11" s="49"/>
      <c r="BN11" s="113"/>
      <c r="BO11" s="49"/>
      <c r="BP11" s="113"/>
      <c r="BQ11" s="49"/>
      <c r="BR11" s="113"/>
      <c r="BS11" s="49"/>
      <c r="BT11" s="49"/>
    </row>
    <row r="12" spans="1:86" ht="21" customHeight="1" thickBot="1">
      <c r="B12" s="42" t="s">
        <v>120</v>
      </c>
      <c r="AS12" s="42" t="s">
        <v>120</v>
      </c>
    </row>
    <row r="13" spans="1:86" ht="20.25" customHeight="1" thickBot="1">
      <c r="B13" s="50"/>
      <c r="C13" s="531" t="s">
        <v>107</v>
      </c>
      <c r="D13" s="532"/>
      <c r="E13" s="533"/>
      <c r="F13" s="534" t="s">
        <v>226</v>
      </c>
      <c r="G13" s="535"/>
      <c r="H13" s="535"/>
      <c r="I13" s="536"/>
      <c r="J13" s="532" t="s">
        <v>108</v>
      </c>
      <c r="K13" s="537"/>
      <c r="L13" s="537"/>
      <c r="M13" s="537"/>
      <c r="N13" s="537"/>
      <c r="O13" s="537"/>
      <c r="P13" s="538"/>
      <c r="Q13" s="539" t="s">
        <v>109</v>
      </c>
      <c r="R13" s="539"/>
      <c r="S13" s="539"/>
      <c r="T13" s="539"/>
      <c r="U13" s="539"/>
      <c r="V13" s="539"/>
      <c r="W13" s="539"/>
      <c r="X13" s="540" t="s">
        <v>108</v>
      </c>
      <c r="Y13" s="537"/>
      <c r="Z13" s="537"/>
      <c r="AA13" s="537"/>
      <c r="AB13" s="537"/>
      <c r="AC13" s="537"/>
      <c r="AD13" s="541"/>
      <c r="AE13" s="534" t="s">
        <v>226</v>
      </c>
      <c r="AF13" s="535"/>
      <c r="AG13" s="535"/>
      <c r="AH13" s="536"/>
      <c r="AI13" s="531" t="s">
        <v>409</v>
      </c>
      <c r="AJ13" s="532"/>
      <c r="AK13" s="537"/>
      <c r="AL13" s="537"/>
      <c r="AM13" s="537"/>
      <c r="AN13" s="537"/>
      <c r="AO13" s="537"/>
      <c r="AP13" s="541"/>
      <c r="AS13" s="50"/>
      <c r="AT13" s="531" t="s">
        <v>107</v>
      </c>
      <c r="AU13" s="532"/>
      <c r="AV13" s="533"/>
      <c r="AW13" s="534" t="s">
        <v>226</v>
      </c>
      <c r="AX13" s="535"/>
      <c r="AY13" s="535"/>
      <c r="AZ13" s="536"/>
      <c r="BA13" s="532" t="s">
        <v>108</v>
      </c>
      <c r="BB13" s="537"/>
      <c r="BC13" s="537"/>
      <c r="BD13" s="537"/>
      <c r="BE13" s="537"/>
      <c r="BF13" s="537"/>
      <c r="BG13" s="538"/>
      <c r="BH13" s="539" t="s">
        <v>109</v>
      </c>
      <c r="BI13" s="539"/>
      <c r="BJ13" s="539"/>
      <c r="BK13" s="539"/>
      <c r="BL13" s="539"/>
      <c r="BM13" s="539"/>
      <c r="BN13" s="539"/>
      <c r="BO13" s="540" t="s">
        <v>108</v>
      </c>
      <c r="BP13" s="537"/>
      <c r="BQ13" s="537"/>
      <c r="BR13" s="537"/>
      <c r="BS13" s="537"/>
      <c r="BT13" s="537"/>
      <c r="BU13" s="541"/>
      <c r="BV13" s="534" t="s">
        <v>226</v>
      </c>
      <c r="BW13" s="535"/>
      <c r="BX13" s="535"/>
      <c r="BY13" s="536"/>
      <c r="BZ13" s="531" t="s">
        <v>409</v>
      </c>
      <c r="CA13" s="532"/>
      <c r="CB13" s="537"/>
      <c r="CC13" s="537"/>
      <c r="CD13" s="537"/>
      <c r="CE13" s="537"/>
      <c r="CF13" s="537"/>
      <c r="CG13" s="541"/>
    </row>
    <row r="14" spans="1:86" ht="20.100000000000001" customHeight="1">
      <c r="B14" s="467">
        <v>1</v>
      </c>
      <c r="C14" s="469">
        <v>0.375</v>
      </c>
      <c r="D14" s="470"/>
      <c r="E14" s="471"/>
      <c r="F14" s="521"/>
      <c r="G14" s="522"/>
      <c r="H14" s="522"/>
      <c r="I14" s="523"/>
      <c r="J14" s="524" t="str">
        <f>E5</f>
        <v>清原ＳＳＳ</v>
      </c>
      <c r="K14" s="525"/>
      <c r="L14" s="525"/>
      <c r="M14" s="525"/>
      <c r="N14" s="525"/>
      <c r="O14" s="525"/>
      <c r="P14" s="526"/>
      <c r="Q14" s="527">
        <f>IF(OR(S14="",S15=""),"",S14+S15)</f>
        <v>2</v>
      </c>
      <c r="R14" s="528"/>
      <c r="S14" s="51">
        <v>0</v>
      </c>
      <c r="T14" s="52" t="s">
        <v>122</v>
      </c>
      <c r="U14" s="51">
        <v>1</v>
      </c>
      <c r="V14" s="527">
        <f>IF(OR(U14="",U15=""),"",U14+U15)</f>
        <v>1</v>
      </c>
      <c r="W14" s="528"/>
      <c r="X14" s="529" t="str">
        <f>S5</f>
        <v>ＦＣみらい Ｐ</v>
      </c>
      <c r="Y14" s="525"/>
      <c r="Z14" s="525"/>
      <c r="AA14" s="525"/>
      <c r="AB14" s="525"/>
      <c r="AC14" s="525"/>
      <c r="AD14" s="530"/>
      <c r="AE14" s="521"/>
      <c r="AF14" s="522"/>
      <c r="AG14" s="522"/>
      <c r="AH14" s="523"/>
      <c r="AI14" s="554" t="str">
        <f ca="1">DBCS(INDIRECT("U12対戦スケジュール!c"&amp;(ROW()/2+12)))</f>
        <v>４／５／５／４</v>
      </c>
      <c r="AJ14" s="555"/>
      <c r="AK14" s="555"/>
      <c r="AL14" s="555"/>
      <c r="AM14" s="555"/>
      <c r="AN14" s="555"/>
      <c r="AO14" s="555"/>
      <c r="AP14" s="556"/>
      <c r="AS14" s="467">
        <v>1</v>
      </c>
      <c r="AT14" s="469">
        <v>0.375</v>
      </c>
      <c r="AU14" s="470"/>
      <c r="AV14" s="471"/>
      <c r="AW14" s="521"/>
      <c r="AX14" s="522"/>
      <c r="AY14" s="522"/>
      <c r="AZ14" s="523"/>
      <c r="BA14" s="524" t="str">
        <f>AV7</f>
        <v>上三川ＦＣ</v>
      </c>
      <c r="BB14" s="525"/>
      <c r="BC14" s="525"/>
      <c r="BD14" s="525"/>
      <c r="BE14" s="525"/>
      <c r="BF14" s="525"/>
      <c r="BG14" s="526"/>
      <c r="BH14" s="527">
        <f>IF(OR(BJ14="",BJ15=""),"",BJ14+BJ15)</f>
        <v>0</v>
      </c>
      <c r="BI14" s="528"/>
      <c r="BJ14" s="51">
        <v>0</v>
      </c>
      <c r="BK14" s="52" t="s">
        <v>122</v>
      </c>
      <c r="BL14" s="51">
        <v>5</v>
      </c>
      <c r="BM14" s="527">
        <f>IF(OR(BL14="",BL15=""),"",BL14+BL15)</f>
        <v>7</v>
      </c>
      <c r="BN14" s="528"/>
      <c r="BO14" s="529" t="str">
        <f>BJ7</f>
        <v>クラブチェルビアット</v>
      </c>
      <c r="BP14" s="525"/>
      <c r="BQ14" s="525"/>
      <c r="BR14" s="525"/>
      <c r="BS14" s="525"/>
      <c r="BT14" s="525"/>
      <c r="BU14" s="530"/>
      <c r="BV14" s="521"/>
      <c r="BW14" s="522"/>
      <c r="BX14" s="522"/>
      <c r="BY14" s="523"/>
      <c r="BZ14" s="554" t="str">
        <f ca="1">DBCS(INDIRECT("U12対戦スケジュール!e"&amp;(ROW()/2+12)))</f>
        <v>Ｄ７／Ｄ８／Ｄ８／Ｄ７</v>
      </c>
      <c r="CA14" s="555"/>
      <c r="CB14" s="555"/>
      <c r="CC14" s="555"/>
      <c r="CD14" s="555"/>
      <c r="CE14" s="555"/>
      <c r="CF14" s="555"/>
      <c r="CG14" s="556"/>
    </row>
    <row r="15" spans="1:86" ht="20.100000000000001" customHeight="1">
      <c r="B15" s="431"/>
      <c r="C15" s="432"/>
      <c r="D15" s="433"/>
      <c r="E15" s="434"/>
      <c r="F15" s="438"/>
      <c r="G15" s="436"/>
      <c r="H15" s="436"/>
      <c r="I15" s="437"/>
      <c r="J15" s="442"/>
      <c r="K15" s="442"/>
      <c r="L15" s="442"/>
      <c r="M15" s="442"/>
      <c r="N15" s="442"/>
      <c r="O15" s="442"/>
      <c r="P15" s="443"/>
      <c r="Q15" s="446"/>
      <c r="R15" s="447"/>
      <c r="S15" s="118">
        <v>2</v>
      </c>
      <c r="T15" s="54" t="s">
        <v>122</v>
      </c>
      <c r="U15" s="118">
        <v>0</v>
      </c>
      <c r="V15" s="446"/>
      <c r="W15" s="447"/>
      <c r="X15" s="449"/>
      <c r="Y15" s="442"/>
      <c r="Z15" s="442"/>
      <c r="AA15" s="442"/>
      <c r="AB15" s="442"/>
      <c r="AC15" s="442"/>
      <c r="AD15" s="450"/>
      <c r="AE15" s="438"/>
      <c r="AF15" s="436"/>
      <c r="AG15" s="436"/>
      <c r="AH15" s="437"/>
      <c r="AI15" s="514"/>
      <c r="AJ15" s="457"/>
      <c r="AK15" s="457"/>
      <c r="AL15" s="457"/>
      <c r="AM15" s="457"/>
      <c r="AN15" s="457"/>
      <c r="AO15" s="457"/>
      <c r="AP15" s="458"/>
      <c r="AS15" s="431"/>
      <c r="AT15" s="432"/>
      <c r="AU15" s="433"/>
      <c r="AV15" s="434"/>
      <c r="AW15" s="438"/>
      <c r="AX15" s="436"/>
      <c r="AY15" s="436"/>
      <c r="AZ15" s="437"/>
      <c r="BA15" s="442"/>
      <c r="BB15" s="442"/>
      <c r="BC15" s="442"/>
      <c r="BD15" s="442"/>
      <c r="BE15" s="442"/>
      <c r="BF15" s="442"/>
      <c r="BG15" s="443"/>
      <c r="BH15" s="446"/>
      <c r="BI15" s="447"/>
      <c r="BJ15" s="118">
        <v>0</v>
      </c>
      <c r="BK15" s="54" t="s">
        <v>122</v>
      </c>
      <c r="BL15" s="118">
        <v>2</v>
      </c>
      <c r="BM15" s="446"/>
      <c r="BN15" s="447"/>
      <c r="BO15" s="449"/>
      <c r="BP15" s="442"/>
      <c r="BQ15" s="442"/>
      <c r="BR15" s="442"/>
      <c r="BS15" s="442"/>
      <c r="BT15" s="442"/>
      <c r="BU15" s="450"/>
      <c r="BV15" s="438"/>
      <c r="BW15" s="436"/>
      <c r="BX15" s="436"/>
      <c r="BY15" s="437"/>
      <c r="BZ15" s="514"/>
      <c r="CA15" s="457"/>
      <c r="CB15" s="457"/>
      <c r="CC15" s="457"/>
      <c r="CD15" s="457"/>
      <c r="CE15" s="457"/>
      <c r="CF15" s="457"/>
      <c r="CG15" s="458"/>
    </row>
    <row r="16" spans="1:86" ht="20.100000000000001" customHeight="1">
      <c r="B16" s="431">
        <v>2</v>
      </c>
      <c r="C16" s="432">
        <v>0.40972222222222227</v>
      </c>
      <c r="D16" s="433">
        <v>0.4375</v>
      </c>
      <c r="E16" s="434"/>
      <c r="F16" s="435"/>
      <c r="G16" s="436"/>
      <c r="H16" s="436"/>
      <c r="I16" s="437"/>
      <c r="J16" s="439" t="str">
        <f>E6</f>
        <v>ＳＵＧＡＯ ＳＣ</v>
      </c>
      <c r="K16" s="440"/>
      <c r="L16" s="440"/>
      <c r="M16" s="440"/>
      <c r="N16" s="440"/>
      <c r="O16" s="440"/>
      <c r="P16" s="441"/>
      <c r="Q16" s="444">
        <f>IF(OR(S16="",S17=""),"",S16+S17)</f>
        <v>4</v>
      </c>
      <c r="R16" s="445"/>
      <c r="S16" s="55">
        <v>0</v>
      </c>
      <c r="T16" s="56" t="s">
        <v>122</v>
      </c>
      <c r="U16" s="55">
        <v>2</v>
      </c>
      <c r="V16" s="444">
        <f>IF(OR(U16="",U17=""),"",U16+U17)</f>
        <v>2</v>
      </c>
      <c r="W16" s="445"/>
      <c r="X16" s="444" t="str">
        <f>S6</f>
        <v>Ｓ４スペランツァ</v>
      </c>
      <c r="Y16" s="440"/>
      <c r="Z16" s="440"/>
      <c r="AA16" s="440"/>
      <c r="AB16" s="440"/>
      <c r="AC16" s="440"/>
      <c r="AD16" s="448"/>
      <c r="AE16" s="435"/>
      <c r="AF16" s="436"/>
      <c r="AG16" s="436"/>
      <c r="AH16" s="437"/>
      <c r="AI16" s="461" t="str">
        <f ca="1">DBCS(INDIRECT("U12対戦スケジュール!c"&amp;(ROW()/2+12)))</f>
        <v>１／２／２／１</v>
      </c>
      <c r="AJ16" s="462"/>
      <c r="AK16" s="462"/>
      <c r="AL16" s="462"/>
      <c r="AM16" s="462"/>
      <c r="AN16" s="462"/>
      <c r="AO16" s="462"/>
      <c r="AP16" s="463"/>
      <c r="AS16" s="431">
        <v>2</v>
      </c>
      <c r="AT16" s="432">
        <v>0.40972222222222227</v>
      </c>
      <c r="AU16" s="433">
        <v>0.4375</v>
      </c>
      <c r="AV16" s="434"/>
      <c r="AW16" s="435"/>
      <c r="AX16" s="436"/>
      <c r="AY16" s="436"/>
      <c r="AZ16" s="437"/>
      <c r="BA16" s="439" t="str">
        <f>AV10</f>
        <v>ＦＣペンサーレ</v>
      </c>
      <c r="BB16" s="440"/>
      <c r="BC16" s="440"/>
      <c r="BD16" s="440"/>
      <c r="BE16" s="440"/>
      <c r="BF16" s="440"/>
      <c r="BG16" s="441"/>
      <c r="BH16" s="444">
        <f>IF(OR(BJ16="",BJ17=""),"",BJ16+BJ17)</f>
        <v>1</v>
      </c>
      <c r="BI16" s="445"/>
      <c r="BJ16" s="55">
        <v>0</v>
      </c>
      <c r="BK16" s="56" t="s">
        <v>123</v>
      </c>
      <c r="BL16" s="55">
        <v>2</v>
      </c>
      <c r="BM16" s="444">
        <f>IF(OR(BL16="",BL17=""),"",BL16+BL17)</f>
        <v>5</v>
      </c>
      <c r="BN16" s="445"/>
      <c r="BO16" s="444" t="str">
        <f>BJ10</f>
        <v>ブラッドレスＳＳ</v>
      </c>
      <c r="BP16" s="440"/>
      <c r="BQ16" s="440"/>
      <c r="BR16" s="440"/>
      <c r="BS16" s="440"/>
      <c r="BT16" s="440"/>
      <c r="BU16" s="448"/>
      <c r="BV16" s="435"/>
      <c r="BW16" s="436"/>
      <c r="BX16" s="436"/>
      <c r="BY16" s="437"/>
      <c r="BZ16" s="461" t="str">
        <f ca="1">DBCS(INDIRECT("U12対戦スケジュール!e"&amp;(ROW()/2+12)))</f>
        <v>Ｃ７／Ｃ８／Ｃ８／Ｃ７</v>
      </c>
      <c r="CA16" s="462"/>
      <c r="CB16" s="462"/>
      <c r="CC16" s="462"/>
      <c r="CD16" s="462"/>
      <c r="CE16" s="462"/>
      <c r="CF16" s="462"/>
      <c r="CG16" s="463"/>
    </row>
    <row r="17" spans="1:86" ht="20.100000000000001" customHeight="1">
      <c r="B17" s="431"/>
      <c r="C17" s="432"/>
      <c r="D17" s="433"/>
      <c r="E17" s="434"/>
      <c r="F17" s="438"/>
      <c r="G17" s="436"/>
      <c r="H17" s="436"/>
      <c r="I17" s="437"/>
      <c r="J17" s="442"/>
      <c r="K17" s="442"/>
      <c r="L17" s="442"/>
      <c r="M17" s="442"/>
      <c r="N17" s="442"/>
      <c r="O17" s="442"/>
      <c r="P17" s="443"/>
      <c r="Q17" s="446"/>
      <c r="R17" s="447"/>
      <c r="S17" s="118">
        <v>4</v>
      </c>
      <c r="T17" s="54" t="s">
        <v>123</v>
      </c>
      <c r="U17" s="118">
        <v>0</v>
      </c>
      <c r="V17" s="446"/>
      <c r="W17" s="447"/>
      <c r="X17" s="449"/>
      <c r="Y17" s="442"/>
      <c r="Z17" s="442"/>
      <c r="AA17" s="442"/>
      <c r="AB17" s="442"/>
      <c r="AC17" s="442"/>
      <c r="AD17" s="450"/>
      <c r="AE17" s="438"/>
      <c r="AF17" s="436"/>
      <c r="AG17" s="436"/>
      <c r="AH17" s="437"/>
      <c r="AI17" s="514"/>
      <c r="AJ17" s="457"/>
      <c r="AK17" s="457"/>
      <c r="AL17" s="457"/>
      <c r="AM17" s="457"/>
      <c r="AN17" s="457"/>
      <c r="AO17" s="457"/>
      <c r="AP17" s="458"/>
      <c r="AS17" s="431"/>
      <c r="AT17" s="432"/>
      <c r="AU17" s="433"/>
      <c r="AV17" s="434"/>
      <c r="AW17" s="438"/>
      <c r="AX17" s="436"/>
      <c r="AY17" s="436"/>
      <c r="AZ17" s="437"/>
      <c r="BA17" s="442"/>
      <c r="BB17" s="442"/>
      <c r="BC17" s="442"/>
      <c r="BD17" s="442"/>
      <c r="BE17" s="442"/>
      <c r="BF17" s="442"/>
      <c r="BG17" s="443"/>
      <c r="BH17" s="446"/>
      <c r="BI17" s="447"/>
      <c r="BJ17" s="118">
        <v>1</v>
      </c>
      <c r="BK17" s="54" t="s">
        <v>123</v>
      </c>
      <c r="BL17" s="118">
        <v>3</v>
      </c>
      <c r="BM17" s="446"/>
      <c r="BN17" s="447"/>
      <c r="BO17" s="449"/>
      <c r="BP17" s="442"/>
      <c r="BQ17" s="442"/>
      <c r="BR17" s="442"/>
      <c r="BS17" s="442"/>
      <c r="BT17" s="442"/>
      <c r="BU17" s="450"/>
      <c r="BV17" s="438"/>
      <c r="BW17" s="436"/>
      <c r="BX17" s="436"/>
      <c r="BY17" s="437"/>
      <c r="BZ17" s="514"/>
      <c r="CA17" s="457"/>
      <c r="CB17" s="457"/>
      <c r="CC17" s="457"/>
      <c r="CD17" s="457"/>
      <c r="CE17" s="457"/>
      <c r="CF17" s="457"/>
      <c r="CG17" s="458"/>
    </row>
    <row r="18" spans="1:86" ht="20.100000000000001" customHeight="1">
      <c r="B18" s="431">
        <v>3</v>
      </c>
      <c r="C18" s="432">
        <v>0.44444444444444442</v>
      </c>
      <c r="D18" s="433"/>
      <c r="E18" s="434"/>
      <c r="F18" s="435"/>
      <c r="G18" s="436"/>
      <c r="H18" s="436"/>
      <c r="I18" s="437"/>
      <c r="J18" s="439" t="str">
        <f>AG5</f>
        <v>雀宮ＦＣ</v>
      </c>
      <c r="K18" s="440"/>
      <c r="L18" s="440"/>
      <c r="M18" s="440"/>
      <c r="N18" s="440"/>
      <c r="O18" s="440"/>
      <c r="P18" s="441"/>
      <c r="Q18" s="444">
        <f>IF(OR(S18="",S19=""),"",S18+S19)</f>
        <v>0</v>
      </c>
      <c r="R18" s="445"/>
      <c r="S18" s="55">
        <v>0</v>
      </c>
      <c r="T18" s="56" t="s">
        <v>123</v>
      </c>
      <c r="U18" s="55">
        <v>0</v>
      </c>
      <c r="V18" s="444">
        <f>IF(OR(U18="",U19=""),"",U18+U19)</f>
        <v>1</v>
      </c>
      <c r="W18" s="445"/>
      <c r="X18" s="444" t="str">
        <f>E5</f>
        <v>清原ＳＳＳ</v>
      </c>
      <c r="Y18" s="440"/>
      <c r="Z18" s="440"/>
      <c r="AA18" s="440"/>
      <c r="AB18" s="440"/>
      <c r="AC18" s="440"/>
      <c r="AD18" s="448"/>
      <c r="AE18" s="435"/>
      <c r="AF18" s="436"/>
      <c r="AG18" s="436"/>
      <c r="AH18" s="437"/>
      <c r="AI18" s="461" t="str">
        <f ca="1">DBCS(INDIRECT("U12対戦スケジュール!c"&amp;(ROW()/2+12)))</f>
        <v>６／４／４／６</v>
      </c>
      <c r="AJ18" s="462"/>
      <c r="AK18" s="462"/>
      <c r="AL18" s="462"/>
      <c r="AM18" s="462"/>
      <c r="AN18" s="462"/>
      <c r="AO18" s="462"/>
      <c r="AP18" s="463"/>
      <c r="AS18" s="431">
        <v>3</v>
      </c>
      <c r="AT18" s="432">
        <v>0.44444444444444442</v>
      </c>
      <c r="AU18" s="433"/>
      <c r="AV18" s="434"/>
      <c r="AW18" s="435"/>
      <c r="AX18" s="436"/>
      <c r="AY18" s="436"/>
      <c r="AZ18" s="437"/>
      <c r="BA18" s="439" t="str">
        <f>BX7</f>
        <v>ＦＣブロケード</v>
      </c>
      <c r="BB18" s="440"/>
      <c r="BC18" s="440"/>
      <c r="BD18" s="440"/>
      <c r="BE18" s="440"/>
      <c r="BF18" s="440"/>
      <c r="BG18" s="441"/>
      <c r="BH18" s="444">
        <f>IF(OR(BJ18="",BJ19=""),"",BJ18+BJ19)</f>
        <v>0</v>
      </c>
      <c r="BI18" s="445"/>
      <c r="BJ18" s="55">
        <v>0</v>
      </c>
      <c r="BK18" s="56" t="s">
        <v>123</v>
      </c>
      <c r="BL18" s="55">
        <v>4</v>
      </c>
      <c r="BM18" s="444">
        <f>IF(OR(BL18="",BL19=""),"",BL18+BL19)</f>
        <v>4</v>
      </c>
      <c r="BN18" s="445"/>
      <c r="BO18" s="444" t="str">
        <f>AV7</f>
        <v>上三川ＦＣ</v>
      </c>
      <c r="BP18" s="440"/>
      <c r="BQ18" s="440"/>
      <c r="BR18" s="440"/>
      <c r="BS18" s="440"/>
      <c r="BT18" s="440"/>
      <c r="BU18" s="448"/>
      <c r="BV18" s="435"/>
      <c r="BW18" s="436"/>
      <c r="BX18" s="436"/>
      <c r="BY18" s="437"/>
      <c r="BZ18" s="461" t="str">
        <f ca="1">DBCS(INDIRECT("U12対戦スケジュール!e"&amp;(ROW()/2+12)))</f>
        <v>Ｄ９／Ｄ７／Ｄ７／Ｄ９</v>
      </c>
      <c r="CA18" s="462"/>
      <c r="CB18" s="462"/>
      <c r="CC18" s="462"/>
      <c r="CD18" s="462"/>
      <c r="CE18" s="462"/>
      <c r="CF18" s="462"/>
      <c r="CG18" s="463"/>
    </row>
    <row r="19" spans="1:86" ht="20.100000000000001" customHeight="1">
      <c r="B19" s="431"/>
      <c r="C19" s="432"/>
      <c r="D19" s="433"/>
      <c r="E19" s="434"/>
      <c r="F19" s="438"/>
      <c r="G19" s="436"/>
      <c r="H19" s="436"/>
      <c r="I19" s="437"/>
      <c r="J19" s="442"/>
      <c r="K19" s="442"/>
      <c r="L19" s="442"/>
      <c r="M19" s="442"/>
      <c r="N19" s="442"/>
      <c r="O19" s="442"/>
      <c r="P19" s="443"/>
      <c r="Q19" s="446"/>
      <c r="R19" s="447"/>
      <c r="S19" s="118">
        <v>0</v>
      </c>
      <c r="T19" s="54" t="s">
        <v>123</v>
      </c>
      <c r="U19" s="118">
        <v>1</v>
      </c>
      <c r="V19" s="446"/>
      <c r="W19" s="447"/>
      <c r="X19" s="449"/>
      <c r="Y19" s="442"/>
      <c r="Z19" s="442"/>
      <c r="AA19" s="442"/>
      <c r="AB19" s="442"/>
      <c r="AC19" s="442"/>
      <c r="AD19" s="450"/>
      <c r="AE19" s="438"/>
      <c r="AF19" s="436"/>
      <c r="AG19" s="436"/>
      <c r="AH19" s="437"/>
      <c r="AI19" s="459"/>
      <c r="AJ19" s="387"/>
      <c r="AK19" s="387"/>
      <c r="AL19" s="387"/>
      <c r="AM19" s="387"/>
      <c r="AN19" s="387"/>
      <c r="AO19" s="387"/>
      <c r="AP19" s="460"/>
      <c r="AS19" s="431"/>
      <c r="AT19" s="432"/>
      <c r="AU19" s="433"/>
      <c r="AV19" s="434"/>
      <c r="AW19" s="438"/>
      <c r="AX19" s="436"/>
      <c r="AY19" s="436"/>
      <c r="AZ19" s="437"/>
      <c r="BA19" s="442"/>
      <c r="BB19" s="442"/>
      <c r="BC19" s="442"/>
      <c r="BD19" s="442"/>
      <c r="BE19" s="442"/>
      <c r="BF19" s="442"/>
      <c r="BG19" s="443"/>
      <c r="BH19" s="446"/>
      <c r="BI19" s="447"/>
      <c r="BJ19" s="118">
        <v>0</v>
      </c>
      <c r="BK19" s="54" t="s">
        <v>123</v>
      </c>
      <c r="BL19" s="118">
        <v>0</v>
      </c>
      <c r="BM19" s="446"/>
      <c r="BN19" s="447"/>
      <c r="BO19" s="449"/>
      <c r="BP19" s="442"/>
      <c r="BQ19" s="442"/>
      <c r="BR19" s="442"/>
      <c r="BS19" s="442"/>
      <c r="BT19" s="442"/>
      <c r="BU19" s="450"/>
      <c r="BV19" s="438"/>
      <c r="BW19" s="436"/>
      <c r="BX19" s="436"/>
      <c r="BY19" s="437"/>
      <c r="BZ19" s="459"/>
      <c r="CA19" s="387"/>
      <c r="CB19" s="387"/>
      <c r="CC19" s="387"/>
      <c r="CD19" s="387"/>
      <c r="CE19" s="387"/>
      <c r="CF19" s="387"/>
      <c r="CG19" s="460"/>
    </row>
    <row r="20" spans="1:86" ht="20.100000000000001" customHeight="1">
      <c r="B20" s="431">
        <v>4</v>
      </c>
      <c r="C20" s="432">
        <v>0.47916666666666669</v>
      </c>
      <c r="D20" s="433">
        <v>0.4375</v>
      </c>
      <c r="E20" s="434"/>
      <c r="F20" s="435"/>
      <c r="G20" s="436"/>
      <c r="H20" s="436"/>
      <c r="I20" s="437"/>
      <c r="J20" s="439" t="str">
        <f>AG6</f>
        <v>宇都宮北部ＦＣトレ</v>
      </c>
      <c r="K20" s="440"/>
      <c r="L20" s="440"/>
      <c r="M20" s="440"/>
      <c r="N20" s="440"/>
      <c r="O20" s="440"/>
      <c r="P20" s="441"/>
      <c r="Q20" s="444">
        <f>IF(OR(S20="",S21=""),"",S20+S21)</f>
        <v>2</v>
      </c>
      <c r="R20" s="445"/>
      <c r="S20" s="55">
        <v>1</v>
      </c>
      <c r="T20" s="56" t="s">
        <v>123</v>
      </c>
      <c r="U20" s="55">
        <v>1</v>
      </c>
      <c r="V20" s="444">
        <f>IF(OR(U20="",U21=""),"",U20+U21)</f>
        <v>2</v>
      </c>
      <c r="W20" s="445"/>
      <c r="X20" s="444" t="str">
        <f>E6</f>
        <v>ＳＵＧＡＯ ＳＣ</v>
      </c>
      <c r="Y20" s="440"/>
      <c r="Z20" s="440"/>
      <c r="AA20" s="440"/>
      <c r="AB20" s="440"/>
      <c r="AC20" s="440"/>
      <c r="AD20" s="448"/>
      <c r="AE20" s="435"/>
      <c r="AF20" s="436"/>
      <c r="AG20" s="436"/>
      <c r="AH20" s="437"/>
      <c r="AI20" s="456" t="str">
        <f ca="1">DBCS(INDIRECT("U12対戦スケジュール!c"&amp;(ROW()/2+12)))</f>
        <v>３／１／１／３</v>
      </c>
      <c r="AJ20" s="457"/>
      <c r="AK20" s="457"/>
      <c r="AL20" s="457"/>
      <c r="AM20" s="457"/>
      <c r="AN20" s="457"/>
      <c r="AO20" s="457"/>
      <c r="AP20" s="458"/>
      <c r="AS20" s="431">
        <v>4</v>
      </c>
      <c r="AT20" s="432">
        <v>0.47916666666666669</v>
      </c>
      <c r="AU20" s="433">
        <v>0.4375</v>
      </c>
      <c r="AV20" s="434"/>
      <c r="AW20" s="435"/>
      <c r="AX20" s="436"/>
      <c r="AY20" s="436"/>
      <c r="AZ20" s="437"/>
      <c r="BA20" s="439" t="str">
        <f>BX10</f>
        <v>ともぞうＳＣ・Ｂ</v>
      </c>
      <c r="BB20" s="440"/>
      <c r="BC20" s="440"/>
      <c r="BD20" s="440"/>
      <c r="BE20" s="440"/>
      <c r="BF20" s="440"/>
      <c r="BG20" s="441"/>
      <c r="BH20" s="444">
        <f>IF(OR(BJ20="",BJ21=""),"",BJ20+BJ21)</f>
        <v>4</v>
      </c>
      <c r="BI20" s="445"/>
      <c r="BJ20" s="55">
        <v>1</v>
      </c>
      <c r="BK20" s="56" t="s">
        <v>123</v>
      </c>
      <c r="BL20" s="55">
        <v>0</v>
      </c>
      <c r="BM20" s="444">
        <f>IF(OR(BL20="",BL21=""),"",BL20+BL21)</f>
        <v>0</v>
      </c>
      <c r="BN20" s="445"/>
      <c r="BO20" s="444" t="str">
        <f>AV10</f>
        <v>ＦＣペンサーレ</v>
      </c>
      <c r="BP20" s="440"/>
      <c r="BQ20" s="440"/>
      <c r="BR20" s="440"/>
      <c r="BS20" s="440"/>
      <c r="BT20" s="440"/>
      <c r="BU20" s="448"/>
      <c r="BV20" s="435"/>
      <c r="BW20" s="436"/>
      <c r="BX20" s="436"/>
      <c r="BY20" s="437"/>
      <c r="BZ20" s="456" t="str">
        <f ca="1">DBCS(INDIRECT("U12対戦スケジュール!e"&amp;(ROW()/2+12)))</f>
        <v>Ｃ９／Ｃ７／Ｃ７／Ｃ９</v>
      </c>
      <c r="CA20" s="457"/>
      <c r="CB20" s="457"/>
      <c r="CC20" s="457"/>
      <c r="CD20" s="457"/>
      <c r="CE20" s="457"/>
      <c r="CF20" s="457"/>
      <c r="CG20" s="458"/>
    </row>
    <row r="21" spans="1:86" ht="20.100000000000001" customHeight="1">
      <c r="B21" s="431"/>
      <c r="C21" s="432"/>
      <c r="D21" s="433"/>
      <c r="E21" s="434"/>
      <c r="F21" s="438"/>
      <c r="G21" s="436"/>
      <c r="H21" s="436"/>
      <c r="I21" s="437"/>
      <c r="J21" s="442"/>
      <c r="K21" s="442"/>
      <c r="L21" s="442"/>
      <c r="M21" s="442"/>
      <c r="N21" s="442"/>
      <c r="O21" s="442"/>
      <c r="P21" s="443"/>
      <c r="Q21" s="446"/>
      <c r="R21" s="447"/>
      <c r="S21" s="118">
        <v>1</v>
      </c>
      <c r="T21" s="54" t="s">
        <v>123</v>
      </c>
      <c r="U21" s="118">
        <v>1</v>
      </c>
      <c r="V21" s="446"/>
      <c r="W21" s="447"/>
      <c r="X21" s="449"/>
      <c r="Y21" s="442"/>
      <c r="Z21" s="442"/>
      <c r="AA21" s="442"/>
      <c r="AB21" s="442"/>
      <c r="AC21" s="442"/>
      <c r="AD21" s="450"/>
      <c r="AE21" s="438"/>
      <c r="AF21" s="436"/>
      <c r="AG21" s="436"/>
      <c r="AH21" s="437"/>
      <c r="AI21" s="514"/>
      <c r="AJ21" s="457"/>
      <c r="AK21" s="457"/>
      <c r="AL21" s="457"/>
      <c r="AM21" s="457"/>
      <c r="AN21" s="457"/>
      <c r="AO21" s="457"/>
      <c r="AP21" s="458"/>
      <c r="AS21" s="431"/>
      <c r="AT21" s="432"/>
      <c r="AU21" s="433"/>
      <c r="AV21" s="434"/>
      <c r="AW21" s="438"/>
      <c r="AX21" s="436"/>
      <c r="AY21" s="436"/>
      <c r="AZ21" s="437"/>
      <c r="BA21" s="442"/>
      <c r="BB21" s="442"/>
      <c r="BC21" s="442"/>
      <c r="BD21" s="442"/>
      <c r="BE21" s="442"/>
      <c r="BF21" s="442"/>
      <c r="BG21" s="443"/>
      <c r="BH21" s="446"/>
      <c r="BI21" s="447"/>
      <c r="BJ21" s="118">
        <v>3</v>
      </c>
      <c r="BK21" s="54" t="s">
        <v>123</v>
      </c>
      <c r="BL21" s="118">
        <v>0</v>
      </c>
      <c r="BM21" s="446"/>
      <c r="BN21" s="447"/>
      <c r="BO21" s="449"/>
      <c r="BP21" s="442"/>
      <c r="BQ21" s="442"/>
      <c r="BR21" s="442"/>
      <c r="BS21" s="442"/>
      <c r="BT21" s="442"/>
      <c r="BU21" s="450"/>
      <c r="BV21" s="438"/>
      <c r="BW21" s="436"/>
      <c r="BX21" s="436"/>
      <c r="BY21" s="437"/>
      <c r="BZ21" s="514"/>
      <c r="CA21" s="457"/>
      <c r="CB21" s="457"/>
      <c r="CC21" s="457"/>
      <c r="CD21" s="457"/>
      <c r="CE21" s="457"/>
      <c r="CF21" s="457"/>
      <c r="CG21" s="458"/>
    </row>
    <row r="22" spans="1:86" ht="20.100000000000001" customHeight="1">
      <c r="B22" s="431">
        <v>5</v>
      </c>
      <c r="C22" s="432">
        <v>0.51388888888888895</v>
      </c>
      <c r="D22" s="433"/>
      <c r="E22" s="434"/>
      <c r="F22" s="435"/>
      <c r="G22" s="436"/>
      <c r="H22" s="436"/>
      <c r="I22" s="437"/>
      <c r="J22" s="439" t="str">
        <f>S5</f>
        <v>ＦＣみらい Ｐ</v>
      </c>
      <c r="K22" s="440"/>
      <c r="L22" s="440"/>
      <c r="M22" s="440"/>
      <c r="N22" s="440"/>
      <c r="O22" s="440"/>
      <c r="P22" s="441"/>
      <c r="Q22" s="444">
        <f>IF(OR(S22="",S23=""),"",S22+S23)</f>
        <v>2</v>
      </c>
      <c r="R22" s="445"/>
      <c r="S22" s="55">
        <v>1</v>
      </c>
      <c r="T22" s="56" t="s">
        <v>123</v>
      </c>
      <c r="U22" s="55">
        <v>1</v>
      </c>
      <c r="V22" s="444">
        <f>IF(OR(U22="",U23=""),"",U22+U23)</f>
        <v>1</v>
      </c>
      <c r="W22" s="445"/>
      <c r="X22" s="444" t="str">
        <f>AG5</f>
        <v>雀宮ＦＣ</v>
      </c>
      <c r="Y22" s="440"/>
      <c r="Z22" s="440"/>
      <c r="AA22" s="440"/>
      <c r="AB22" s="440"/>
      <c r="AC22" s="440"/>
      <c r="AD22" s="448"/>
      <c r="AE22" s="435"/>
      <c r="AF22" s="436"/>
      <c r="AG22" s="436"/>
      <c r="AH22" s="437"/>
      <c r="AI22" s="461" t="str">
        <f ca="1">DBCS(INDIRECT("U12対戦スケジュール!c"&amp;(ROW()/2+12)))</f>
        <v>５／６／６／５</v>
      </c>
      <c r="AJ22" s="462"/>
      <c r="AK22" s="462"/>
      <c r="AL22" s="462"/>
      <c r="AM22" s="462"/>
      <c r="AN22" s="462"/>
      <c r="AO22" s="462"/>
      <c r="AP22" s="463"/>
      <c r="AS22" s="431">
        <v>5</v>
      </c>
      <c r="AT22" s="432">
        <v>0.51388888888888895</v>
      </c>
      <c r="AU22" s="433"/>
      <c r="AV22" s="434"/>
      <c r="AW22" s="435"/>
      <c r="AX22" s="436"/>
      <c r="AY22" s="436"/>
      <c r="AZ22" s="437"/>
      <c r="BA22" s="439" t="str">
        <f>BJ7</f>
        <v>クラブチェルビアット</v>
      </c>
      <c r="BB22" s="440"/>
      <c r="BC22" s="440"/>
      <c r="BD22" s="440"/>
      <c r="BE22" s="440"/>
      <c r="BF22" s="440"/>
      <c r="BG22" s="441"/>
      <c r="BH22" s="444">
        <f>IF(OR(BJ22="",BJ23=""),"",BJ22+BJ23)</f>
        <v>7</v>
      </c>
      <c r="BI22" s="445"/>
      <c r="BJ22" s="55">
        <v>5</v>
      </c>
      <c r="BK22" s="56" t="s">
        <v>123</v>
      </c>
      <c r="BL22" s="55">
        <v>0</v>
      </c>
      <c r="BM22" s="444">
        <f>IF(OR(BL22="",BL23=""),"",BL22+BL23)</f>
        <v>0</v>
      </c>
      <c r="BN22" s="445"/>
      <c r="BO22" s="444" t="str">
        <f>BX7</f>
        <v>ＦＣブロケード</v>
      </c>
      <c r="BP22" s="440"/>
      <c r="BQ22" s="440"/>
      <c r="BR22" s="440"/>
      <c r="BS22" s="440"/>
      <c r="BT22" s="440"/>
      <c r="BU22" s="448"/>
      <c r="BV22" s="435"/>
      <c r="BW22" s="436"/>
      <c r="BX22" s="436"/>
      <c r="BY22" s="437"/>
      <c r="BZ22" s="461" t="str">
        <f ca="1">DBCS(INDIRECT("U12対戦スケジュール!e"&amp;(ROW()/2+12)))</f>
        <v>Ｄ８／Ｄ９／Ｄ９／Ｄ８</v>
      </c>
      <c r="CA22" s="462"/>
      <c r="CB22" s="462"/>
      <c r="CC22" s="462"/>
      <c r="CD22" s="462"/>
      <c r="CE22" s="462"/>
      <c r="CF22" s="462"/>
      <c r="CG22" s="463"/>
    </row>
    <row r="23" spans="1:86" ht="20.100000000000001" customHeight="1">
      <c r="B23" s="431"/>
      <c r="C23" s="432"/>
      <c r="D23" s="433"/>
      <c r="E23" s="434"/>
      <c r="F23" s="438"/>
      <c r="G23" s="436"/>
      <c r="H23" s="436"/>
      <c r="I23" s="437"/>
      <c r="J23" s="442"/>
      <c r="K23" s="442"/>
      <c r="L23" s="442"/>
      <c r="M23" s="442"/>
      <c r="N23" s="442"/>
      <c r="O23" s="442"/>
      <c r="P23" s="443"/>
      <c r="Q23" s="446"/>
      <c r="R23" s="447"/>
      <c r="S23" s="118">
        <v>1</v>
      </c>
      <c r="T23" s="54" t="s">
        <v>123</v>
      </c>
      <c r="U23" s="118">
        <v>0</v>
      </c>
      <c r="V23" s="446"/>
      <c r="W23" s="447"/>
      <c r="X23" s="449"/>
      <c r="Y23" s="442"/>
      <c r="Z23" s="442"/>
      <c r="AA23" s="442"/>
      <c r="AB23" s="442"/>
      <c r="AC23" s="442"/>
      <c r="AD23" s="450"/>
      <c r="AE23" s="438"/>
      <c r="AF23" s="436"/>
      <c r="AG23" s="436"/>
      <c r="AH23" s="437"/>
      <c r="AI23" s="459"/>
      <c r="AJ23" s="387"/>
      <c r="AK23" s="387"/>
      <c r="AL23" s="387"/>
      <c r="AM23" s="387"/>
      <c r="AN23" s="387"/>
      <c r="AO23" s="387"/>
      <c r="AP23" s="460"/>
      <c r="AS23" s="431"/>
      <c r="AT23" s="432"/>
      <c r="AU23" s="433"/>
      <c r="AV23" s="434"/>
      <c r="AW23" s="438"/>
      <c r="AX23" s="436"/>
      <c r="AY23" s="436"/>
      <c r="AZ23" s="437"/>
      <c r="BA23" s="442"/>
      <c r="BB23" s="442"/>
      <c r="BC23" s="442"/>
      <c r="BD23" s="442"/>
      <c r="BE23" s="442"/>
      <c r="BF23" s="442"/>
      <c r="BG23" s="443"/>
      <c r="BH23" s="446"/>
      <c r="BI23" s="447"/>
      <c r="BJ23" s="118">
        <v>2</v>
      </c>
      <c r="BK23" s="54" t="s">
        <v>123</v>
      </c>
      <c r="BL23" s="118">
        <v>0</v>
      </c>
      <c r="BM23" s="446"/>
      <c r="BN23" s="447"/>
      <c r="BO23" s="449"/>
      <c r="BP23" s="442"/>
      <c r="BQ23" s="442"/>
      <c r="BR23" s="442"/>
      <c r="BS23" s="442"/>
      <c r="BT23" s="442"/>
      <c r="BU23" s="450"/>
      <c r="BV23" s="438"/>
      <c r="BW23" s="436"/>
      <c r="BX23" s="436"/>
      <c r="BY23" s="437"/>
      <c r="BZ23" s="459"/>
      <c r="CA23" s="387"/>
      <c r="CB23" s="387"/>
      <c r="CC23" s="387"/>
      <c r="CD23" s="387"/>
      <c r="CE23" s="387"/>
      <c r="CF23" s="387"/>
      <c r="CG23" s="460"/>
    </row>
    <row r="24" spans="1:86" ht="20.100000000000001" customHeight="1">
      <c r="B24" s="431">
        <v>6</v>
      </c>
      <c r="C24" s="432">
        <v>0.54861111111111105</v>
      </c>
      <c r="D24" s="433">
        <v>0.4375</v>
      </c>
      <c r="E24" s="434"/>
      <c r="F24" s="435"/>
      <c r="G24" s="436"/>
      <c r="H24" s="436"/>
      <c r="I24" s="437"/>
      <c r="J24" s="439" t="str">
        <f>S6</f>
        <v>Ｓ４スペランツァ</v>
      </c>
      <c r="K24" s="440"/>
      <c r="L24" s="440"/>
      <c r="M24" s="440"/>
      <c r="N24" s="440"/>
      <c r="O24" s="440"/>
      <c r="P24" s="441"/>
      <c r="Q24" s="444">
        <f>IF(OR(S24="",S25=""),"",S24+S25)</f>
        <v>2</v>
      </c>
      <c r="R24" s="445"/>
      <c r="S24" s="55">
        <v>1</v>
      </c>
      <c r="T24" s="56" t="s">
        <v>123</v>
      </c>
      <c r="U24" s="55">
        <v>0</v>
      </c>
      <c r="V24" s="444">
        <f>IF(OR(U24="",U25=""),"",U24+U25)</f>
        <v>0</v>
      </c>
      <c r="W24" s="445"/>
      <c r="X24" s="444" t="str">
        <f>AG6</f>
        <v>宇都宮北部ＦＣトレ</v>
      </c>
      <c r="Y24" s="440"/>
      <c r="Z24" s="440"/>
      <c r="AA24" s="440"/>
      <c r="AB24" s="440"/>
      <c r="AC24" s="440"/>
      <c r="AD24" s="448"/>
      <c r="AE24" s="435"/>
      <c r="AF24" s="436"/>
      <c r="AG24" s="436"/>
      <c r="AH24" s="437"/>
      <c r="AI24" s="461" t="str">
        <f ca="1">DBCS(INDIRECT("U12対戦スケジュール!c"&amp;(ROW()/2+12)))</f>
        <v>２／３／３／２</v>
      </c>
      <c r="AJ24" s="462"/>
      <c r="AK24" s="462"/>
      <c r="AL24" s="462"/>
      <c r="AM24" s="462"/>
      <c r="AN24" s="462"/>
      <c r="AO24" s="462"/>
      <c r="AP24" s="463"/>
      <c r="AS24" s="431">
        <v>6</v>
      </c>
      <c r="AT24" s="432">
        <v>0.54861111111111105</v>
      </c>
      <c r="AU24" s="433">
        <v>0.4375</v>
      </c>
      <c r="AV24" s="434"/>
      <c r="AW24" s="435"/>
      <c r="AX24" s="436"/>
      <c r="AY24" s="436"/>
      <c r="AZ24" s="437"/>
      <c r="BA24" s="439" t="str">
        <f>BJ10</f>
        <v>ブラッドレスＳＳ</v>
      </c>
      <c r="BB24" s="440"/>
      <c r="BC24" s="440"/>
      <c r="BD24" s="440"/>
      <c r="BE24" s="440"/>
      <c r="BF24" s="440"/>
      <c r="BG24" s="441"/>
      <c r="BH24" s="444">
        <f>IF(OR(BJ24="",BJ25=""),"",BJ24+BJ25)</f>
        <v>0</v>
      </c>
      <c r="BI24" s="445"/>
      <c r="BJ24" s="55">
        <v>0</v>
      </c>
      <c r="BK24" s="56" t="s">
        <v>123</v>
      </c>
      <c r="BL24" s="55">
        <v>0</v>
      </c>
      <c r="BM24" s="444">
        <f>IF(OR(BL24="",BL25=""),"",BL24+BL25)</f>
        <v>0</v>
      </c>
      <c r="BN24" s="445"/>
      <c r="BO24" s="444" t="str">
        <f>BX10</f>
        <v>ともぞうＳＣ・Ｂ</v>
      </c>
      <c r="BP24" s="440"/>
      <c r="BQ24" s="440"/>
      <c r="BR24" s="440"/>
      <c r="BS24" s="440"/>
      <c r="BT24" s="440"/>
      <c r="BU24" s="448"/>
      <c r="BV24" s="435"/>
      <c r="BW24" s="436"/>
      <c r="BX24" s="436"/>
      <c r="BY24" s="437"/>
      <c r="BZ24" s="461" t="str">
        <f ca="1">DBCS(INDIRECT("U12対戦スケジュール!e"&amp;(ROW()/2+12)))</f>
        <v>Ｃ８／Ｃ９／Ｃ９／Ｃ８</v>
      </c>
      <c r="CA24" s="462"/>
      <c r="CB24" s="462"/>
      <c r="CC24" s="462"/>
      <c r="CD24" s="462"/>
      <c r="CE24" s="462"/>
      <c r="CF24" s="462"/>
      <c r="CG24" s="463"/>
    </row>
    <row r="25" spans="1:86" ht="20.100000000000001" customHeight="1" thickBot="1">
      <c r="B25" s="468"/>
      <c r="C25" s="472"/>
      <c r="D25" s="473"/>
      <c r="E25" s="474"/>
      <c r="F25" s="476"/>
      <c r="G25" s="477"/>
      <c r="H25" s="477"/>
      <c r="I25" s="478"/>
      <c r="J25" s="482"/>
      <c r="K25" s="482"/>
      <c r="L25" s="482"/>
      <c r="M25" s="482"/>
      <c r="N25" s="482"/>
      <c r="O25" s="482"/>
      <c r="P25" s="483"/>
      <c r="Q25" s="549"/>
      <c r="R25" s="550"/>
      <c r="S25" s="57">
        <v>1</v>
      </c>
      <c r="T25" s="58" t="s">
        <v>123</v>
      </c>
      <c r="U25" s="57">
        <v>0</v>
      </c>
      <c r="V25" s="549"/>
      <c r="W25" s="550"/>
      <c r="X25" s="552"/>
      <c r="Y25" s="482"/>
      <c r="Z25" s="482"/>
      <c r="AA25" s="482"/>
      <c r="AB25" s="482"/>
      <c r="AC25" s="482"/>
      <c r="AD25" s="553"/>
      <c r="AE25" s="476"/>
      <c r="AF25" s="477"/>
      <c r="AG25" s="477"/>
      <c r="AH25" s="478"/>
      <c r="AI25" s="464"/>
      <c r="AJ25" s="465"/>
      <c r="AK25" s="465"/>
      <c r="AL25" s="465"/>
      <c r="AM25" s="465"/>
      <c r="AN25" s="465"/>
      <c r="AO25" s="465"/>
      <c r="AP25" s="466"/>
      <c r="AS25" s="468"/>
      <c r="AT25" s="472"/>
      <c r="AU25" s="473"/>
      <c r="AV25" s="474"/>
      <c r="AW25" s="476"/>
      <c r="AX25" s="477"/>
      <c r="AY25" s="477"/>
      <c r="AZ25" s="478"/>
      <c r="BA25" s="482"/>
      <c r="BB25" s="482"/>
      <c r="BC25" s="482"/>
      <c r="BD25" s="482"/>
      <c r="BE25" s="482"/>
      <c r="BF25" s="482"/>
      <c r="BG25" s="483"/>
      <c r="BH25" s="549"/>
      <c r="BI25" s="550"/>
      <c r="BJ25" s="57">
        <v>0</v>
      </c>
      <c r="BK25" s="58" t="s">
        <v>123</v>
      </c>
      <c r="BL25" s="57">
        <v>0</v>
      </c>
      <c r="BM25" s="549"/>
      <c r="BN25" s="550"/>
      <c r="BO25" s="552"/>
      <c r="BP25" s="482"/>
      <c r="BQ25" s="482"/>
      <c r="BR25" s="482"/>
      <c r="BS25" s="482"/>
      <c r="BT25" s="482"/>
      <c r="BU25" s="553"/>
      <c r="BV25" s="476"/>
      <c r="BW25" s="477"/>
      <c r="BX25" s="477"/>
      <c r="BY25" s="478"/>
      <c r="BZ25" s="464"/>
      <c r="CA25" s="465"/>
      <c r="CB25" s="465"/>
      <c r="CC25" s="465"/>
      <c r="CD25" s="465"/>
      <c r="CE25" s="465"/>
      <c r="CF25" s="465"/>
      <c r="CG25" s="466"/>
    </row>
    <row r="26" spans="1:86" s="47" customFormat="1" ht="15.75" customHeight="1" thickBot="1">
      <c r="A26" s="45"/>
      <c r="B26" s="115"/>
      <c r="C26" s="116"/>
      <c r="D26" s="116"/>
      <c r="E26" s="116"/>
      <c r="F26" s="115"/>
      <c r="G26" s="115"/>
      <c r="H26" s="115"/>
      <c r="I26" s="115"/>
      <c r="J26" s="115"/>
      <c r="K26" s="111"/>
      <c r="L26" s="111"/>
      <c r="M26" s="62"/>
      <c r="N26" s="63"/>
      <c r="O26" s="62"/>
      <c r="P26" s="111"/>
      <c r="Q26" s="111"/>
      <c r="R26" s="115"/>
      <c r="S26" s="115"/>
      <c r="T26" s="115"/>
      <c r="U26" s="115"/>
      <c r="V26" s="115"/>
      <c r="W26" s="64"/>
      <c r="X26" s="64"/>
      <c r="Y26" s="64"/>
      <c r="Z26" s="64"/>
      <c r="AA26" s="64"/>
      <c r="AB26" s="64"/>
      <c r="AC26" s="45"/>
      <c r="AR26" s="45"/>
      <c r="AS26" s="115"/>
      <c r="AT26" s="116"/>
      <c r="AU26" s="116"/>
      <c r="AV26" s="116"/>
      <c r="AW26" s="115"/>
      <c r="AX26" s="115"/>
      <c r="AY26" s="115"/>
      <c r="AZ26" s="115"/>
      <c r="BA26" s="115"/>
      <c r="BB26" s="111"/>
      <c r="BC26" s="111"/>
      <c r="BD26" s="62"/>
      <c r="BE26" s="63"/>
      <c r="BF26" s="62"/>
      <c r="BG26" s="111"/>
      <c r="BH26" s="111"/>
      <c r="BI26" s="115"/>
      <c r="BJ26" s="115"/>
      <c r="BK26" s="115"/>
      <c r="BL26" s="115"/>
      <c r="BM26" s="115"/>
      <c r="BN26" s="64"/>
      <c r="BO26" s="64"/>
      <c r="BP26" s="64"/>
      <c r="BQ26" s="64"/>
      <c r="BR26" s="64"/>
      <c r="BS26" s="64"/>
      <c r="BT26" s="45"/>
    </row>
    <row r="27" spans="1:86" ht="20.25" customHeight="1" thickBot="1">
      <c r="D27" s="451" t="s">
        <v>124</v>
      </c>
      <c r="E27" s="452"/>
      <c r="F27" s="452"/>
      <c r="G27" s="452"/>
      <c r="H27" s="452"/>
      <c r="I27" s="452"/>
      <c r="J27" s="452" t="s">
        <v>121</v>
      </c>
      <c r="K27" s="452"/>
      <c r="L27" s="452"/>
      <c r="M27" s="452"/>
      <c r="N27" s="452"/>
      <c r="O27" s="452"/>
      <c r="P27" s="452"/>
      <c r="Q27" s="452"/>
      <c r="R27" s="453" t="s">
        <v>125</v>
      </c>
      <c r="S27" s="453"/>
      <c r="T27" s="453"/>
      <c r="U27" s="453"/>
      <c r="V27" s="453"/>
      <c r="W27" s="453"/>
      <c r="X27" s="453"/>
      <c r="Y27" s="453"/>
      <c r="Z27" s="453"/>
      <c r="AA27" s="454" t="s">
        <v>126</v>
      </c>
      <c r="AB27" s="454"/>
      <c r="AC27" s="454"/>
      <c r="AD27" s="454" t="s">
        <v>127</v>
      </c>
      <c r="AE27" s="454"/>
      <c r="AF27" s="454"/>
      <c r="AG27" s="454"/>
      <c r="AH27" s="454"/>
      <c r="AI27" s="454"/>
      <c r="AJ27" s="454"/>
      <c r="AK27" s="454"/>
      <c r="AL27" s="454"/>
      <c r="AM27" s="455"/>
      <c r="AU27" s="451" t="s">
        <v>124</v>
      </c>
      <c r="AV27" s="452"/>
      <c r="AW27" s="452"/>
      <c r="AX27" s="452"/>
      <c r="AY27" s="452"/>
      <c r="AZ27" s="452"/>
      <c r="BA27" s="452" t="s">
        <v>121</v>
      </c>
      <c r="BB27" s="452"/>
      <c r="BC27" s="452"/>
      <c r="BD27" s="452"/>
      <c r="BE27" s="452"/>
      <c r="BF27" s="452"/>
      <c r="BG27" s="452"/>
      <c r="BH27" s="452"/>
      <c r="BI27" s="453" t="s">
        <v>125</v>
      </c>
      <c r="BJ27" s="453"/>
      <c r="BK27" s="453"/>
      <c r="BL27" s="453"/>
      <c r="BM27" s="453"/>
      <c r="BN27" s="453"/>
      <c r="BO27" s="453"/>
      <c r="BP27" s="453"/>
      <c r="BQ27" s="453"/>
      <c r="BR27" s="454" t="s">
        <v>126</v>
      </c>
      <c r="BS27" s="454"/>
      <c r="BT27" s="454"/>
      <c r="BU27" s="454" t="s">
        <v>127</v>
      </c>
      <c r="BV27" s="454"/>
      <c r="BW27" s="454"/>
      <c r="BX27" s="454"/>
      <c r="BY27" s="454"/>
      <c r="BZ27" s="454"/>
      <c r="CA27" s="454"/>
      <c r="CB27" s="454"/>
      <c r="CC27" s="454"/>
      <c r="CD27" s="455"/>
    </row>
    <row r="28" spans="1:86" ht="30" customHeight="1">
      <c r="D28" s="410" t="s">
        <v>128</v>
      </c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2"/>
      <c r="S28" s="412"/>
      <c r="T28" s="412"/>
      <c r="U28" s="412"/>
      <c r="V28" s="412"/>
      <c r="W28" s="412"/>
      <c r="X28" s="412"/>
      <c r="Y28" s="412"/>
      <c r="Z28" s="412"/>
      <c r="AA28" s="413"/>
      <c r="AB28" s="413"/>
      <c r="AC28" s="413"/>
      <c r="AD28" s="414"/>
      <c r="AE28" s="414"/>
      <c r="AF28" s="414"/>
      <c r="AG28" s="414"/>
      <c r="AH28" s="414"/>
      <c r="AI28" s="414"/>
      <c r="AJ28" s="414"/>
      <c r="AK28" s="414"/>
      <c r="AL28" s="414"/>
      <c r="AM28" s="415"/>
      <c r="AU28" s="410" t="s">
        <v>128</v>
      </c>
      <c r="AV28" s="411"/>
      <c r="AW28" s="411"/>
      <c r="AX28" s="411"/>
      <c r="AY28" s="411"/>
      <c r="AZ28" s="411"/>
      <c r="BA28" s="411"/>
      <c r="BB28" s="411"/>
      <c r="BC28" s="411"/>
      <c r="BD28" s="411"/>
      <c r="BE28" s="411"/>
      <c r="BF28" s="411"/>
      <c r="BG28" s="411"/>
      <c r="BH28" s="411"/>
      <c r="BI28" s="412"/>
      <c r="BJ28" s="412"/>
      <c r="BK28" s="412"/>
      <c r="BL28" s="412"/>
      <c r="BM28" s="412"/>
      <c r="BN28" s="412"/>
      <c r="BO28" s="412"/>
      <c r="BP28" s="412"/>
      <c r="BQ28" s="412"/>
      <c r="BR28" s="413"/>
      <c r="BS28" s="413"/>
      <c r="BT28" s="413"/>
      <c r="BU28" s="414"/>
      <c r="BV28" s="414"/>
      <c r="BW28" s="414"/>
      <c r="BX28" s="414"/>
      <c r="BY28" s="414"/>
      <c r="BZ28" s="414"/>
      <c r="CA28" s="414"/>
      <c r="CB28" s="414"/>
      <c r="CC28" s="414"/>
      <c r="CD28" s="415"/>
    </row>
    <row r="29" spans="1:86" ht="30" customHeight="1">
      <c r="D29" s="419" t="s">
        <v>128</v>
      </c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1"/>
      <c r="S29" s="421"/>
      <c r="T29" s="421"/>
      <c r="U29" s="421"/>
      <c r="V29" s="421"/>
      <c r="W29" s="421"/>
      <c r="X29" s="421"/>
      <c r="Y29" s="421"/>
      <c r="Z29" s="421"/>
      <c r="AA29" s="422"/>
      <c r="AB29" s="422"/>
      <c r="AC29" s="422"/>
      <c r="AD29" s="423"/>
      <c r="AE29" s="423"/>
      <c r="AF29" s="423"/>
      <c r="AG29" s="423"/>
      <c r="AH29" s="423"/>
      <c r="AI29" s="423"/>
      <c r="AJ29" s="423"/>
      <c r="AK29" s="423"/>
      <c r="AL29" s="423"/>
      <c r="AM29" s="424"/>
      <c r="AU29" s="419" t="s">
        <v>128</v>
      </c>
      <c r="AV29" s="420"/>
      <c r="AW29" s="420"/>
      <c r="AX29" s="420"/>
      <c r="AY29" s="420"/>
      <c r="AZ29" s="420"/>
      <c r="BA29" s="420"/>
      <c r="BB29" s="420"/>
      <c r="BC29" s="420"/>
      <c r="BD29" s="420"/>
      <c r="BE29" s="420"/>
      <c r="BF29" s="420"/>
      <c r="BG29" s="420"/>
      <c r="BH29" s="420"/>
      <c r="BI29" s="421"/>
      <c r="BJ29" s="421"/>
      <c r="BK29" s="421"/>
      <c r="BL29" s="421"/>
      <c r="BM29" s="421"/>
      <c r="BN29" s="421"/>
      <c r="BO29" s="421"/>
      <c r="BP29" s="421"/>
      <c r="BQ29" s="421"/>
      <c r="BR29" s="422"/>
      <c r="BS29" s="422"/>
      <c r="BT29" s="422"/>
      <c r="BU29" s="423"/>
      <c r="BV29" s="423"/>
      <c r="BW29" s="423"/>
      <c r="BX29" s="423"/>
      <c r="BY29" s="423"/>
      <c r="BZ29" s="423"/>
      <c r="CA29" s="423"/>
      <c r="CB29" s="423"/>
      <c r="CC29" s="423"/>
      <c r="CD29" s="424"/>
    </row>
    <row r="30" spans="1:86" ht="30" customHeight="1" thickBot="1">
      <c r="D30" s="425" t="s">
        <v>128</v>
      </c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7"/>
      <c r="S30" s="427"/>
      <c r="T30" s="427"/>
      <c r="U30" s="427"/>
      <c r="V30" s="427"/>
      <c r="W30" s="427"/>
      <c r="X30" s="427"/>
      <c r="Y30" s="427"/>
      <c r="Z30" s="427"/>
      <c r="AA30" s="428"/>
      <c r="AB30" s="428"/>
      <c r="AC30" s="428"/>
      <c r="AD30" s="429"/>
      <c r="AE30" s="429"/>
      <c r="AF30" s="429"/>
      <c r="AG30" s="429"/>
      <c r="AH30" s="429"/>
      <c r="AI30" s="429"/>
      <c r="AJ30" s="429"/>
      <c r="AK30" s="429"/>
      <c r="AL30" s="429"/>
      <c r="AM30" s="430"/>
      <c r="AU30" s="425" t="s">
        <v>128</v>
      </c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7"/>
      <c r="BJ30" s="427"/>
      <c r="BK30" s="427"/>
      <c r="BL30" s="427"/>
      <c r="BM30" s="427"/>
      <c r="BN30" s="427"/>
      <c r="BO30" s="427"/>
      <c r="BP30" s="427"/>
      <c r="BQ30" s="427"/>
      <c r="BR30" s="428"/>
      <c r="BS30" s="428"/>
      <c r="BT30" s="428"/>
      <c r="BU30" s="429"/>
      <c r="BV30" s="429"/>
      <c r="BW30" s="429"/>
      <c r="BX30" s="429"/>
      <c r="BY30" s="429"/>
      <c r="BZ30" s="429"/>
      <c r="CA30" s="429"/>
      <c r="CB30" s="429"/>
      <c r="CC30" s="429"/>
      <c r="CD30" s="430"/>
    </row>
    <row r="31" spans="1:86" ht="14.25" customHeight="1">
      <c r="A31" s="542" t="s">
        <v>418</v>
      </c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542"/>
      <c r="X31" s="542"/>
      <c r="Y31" s="542"/>
      <c r="Z31" s="542"/>
      <c r="AA31" s="542"/>
      <c r="AB31" s="542"/>
      <c r="AC31" s="542"/>
      <c r="AD31" s="542"/>
      <c r="AE31" s="542"/>
      <c r="AF31" s="542"/>
      <c r="AG31" s="542"/>
      <c r="AH31" s="542"/>
      <c r="AI31" s="542"/>
      <c r="AJ31" s="542"/>
      <c r="AK31" s="542"/>
      <c r="AL31" s="542"/>
      <c r="AM31" s="542"/>
      <c r="AN31" s="542"/>
      <c r="AO31" s="542"/>
      <c r="AP31" s="542"/>
      <c r="AQ31" s="542"/>
      <c r="AR31" s="542" t="s">
        <v>428</v>
      </c>
      <c r="AS31" s="542"/>
      <c r="AT31" s="542"/>
      <c r="AU31" s="542"/>
      <c r="AV31" s="542"/>
      <c r="AW31" s="542"/>
      <c r="AX31" s="542"/>
      <c r="AY31" s="542"/>
      <c r="AZ31" s="542"/>
      <c r="BA31" s="542"/>
      <c r="BB31" s="542"/>
      <c r="BC31" s="542"/>
      <c r="BD31" s="542"/>
      <c r="BE31" s="542"/>
      <c r="BF31" s="542"/>
      <c r="BG31" s="542"/>
      <c r="BH31" s="542"/>
      <c r="BI31" s="542"/>
      <c r="BJ31" s="542"/>
      <c r="BK31" s="542"/>
      <c r="BL31" s="542"/>
      <c r="BM31" s="542"/>
      <c r="BN31" s="542"/>
      <c r="BO31" s="542"/>
      <c r="BP31" s="542"/>
      <c r="BQ31" s="542"/>
      <c r="BR31" s="542"/>
      <c r="BS31" s="542"/>
      <c r="BT31" s="542"/>
      <c r="BU31" s="542"/>
      <c r="BV31" s="542"/>
      <c r="BW31" s="542"/>
      <c r="BX31" s="542"/>
      <c r="BY31" s="542"/>
      <c r="BZ31" s="542"/>
      <c r="CA31" s="542"/>
      <c r="CB31" s="542"/>
      <c r="CC31" s="542"/>
      <c r="CD31" s="542"/>
      <c r="CE31" s="542"/>
      <c r="CF31" s="542"/>
      <c r="CG31" s="542"/>
      <c r="CH31" s="542"/>
    </row>
    <row r="32" spans="1:86" ht="14.25" customHeight="1">
      <c r="A32" s="542"/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542"/>
      <c r="AS32" s="542"/>
      <c r="AT32" s="542"/>
      <c r="AU32" s="542"/>
      <c r="AV32" s="542"/>
      <c r="AW32" s="542"/>
      <c r="AX32" s="542"/>
      <c r="AY32" s="542"/>
      <c r="AZ32" s="542"/>
      <c r="BA32" s="542"/>
      <c r="BB32" s="542"/>
      <c r="BC32" s="542"/>
      <c r="BD32" s="542"/>
      <c r="BE32" s="542"/>
      <c r="BF32" s="542"/>
      <c r="BG32" s="542"/>
      <c r="BH32" s="542"/>
      <c r="BI32" s="542"/>
      <c r="BJ32" s="542"/>
      <c r="BK32" s="542"/>
      <c r="BL32" s="542"/>
      <c r="BM32" s="542"/>
      <c r="BN32" s="542"/>
      <c r="BO32" s="542"/>
      <c r="BP32" s="542"/>
      <c r="BQ32" s="542"/>
      <c r="BR32" s="542"/>
      <c r="BS32" s="542"/>
      <c r="BT32" s="542"/>
      <c r="BU32" s="542"/>
      <c r="BV32" s="542"/>
      <c r="BW32" s="542"/>
      <c r="BX32" s="542"/>
      <c r="BY32" s="542"/>
      <c r="BZ32" s="542"/>
      <c r="CA32" s="542"/>
      <c r="CB32" s="542"/>
      <c r="CC32" s="542"/>
      <c r="CD32" s="542"/>
      <c r="CE32" s="542"/>
      <c r="CF32" s="542"/>
      <c r="CG32" s="542"/>
      <c r="CH32" s="542"/>
    </row>
    <row r="33" spans="2:86" ht="27.75" customHeight="1">
      <c r="C33" s="543" t="s">
        <v>117</v>
      </c>
      <c r="D33" s="543"/>
      <c r="E33" s="543"/>
      <c r="F33" s="543"/>
      <c r="G33" s="546" t="str">
        <f>U12対戦スケジュール!B38</f>
        <v>石井４</v>
      </c>
      <c r="H33" s="557"/>
      <c r="I33" s="557"/>
      <c r="J33" s="557"/>
      <c r="K33" s="557"/>
      <c r="L33" s="557"/>
      <c r="M33" s="557"/>
      <c r="N33" s="557"/>
      <c r="O33" s="557"/>
      <c r="P33" s="543" t="s">
        <v>118</v>
      </c>
      <c r="Q33" s="543"/>
      <c r="R33" s="543"/>
      <c r="S33" s="543"/>
      <c r="T33" s="546" t="str">
        <f>U12対戦スケジュール!B39</f>
        <v>宇都宮北部ＦＣトレ</v>
      </c>
      <c r="U33" s="557"/>
      <c r="V33" s="557"/>
      <c r="W33" s="557"/>
      <c r="X33" s="557"/>
      <c r="Y33" s="557"/>
      <c r="Z33" s="557"/>
      <c r="AA33" s="557"/>
      <c r="AB33" s="557"/>
      <c r="AC33" s="543" t="s">
        <v>119</v>
      </c>
      <c r="AD33" s="543"/>
      <c r="AE33" s="543"/>
      <c r="AF33" s="543"/>
      <c r="AG33" s="547">
        <v>43351</v>
      </c>
      <c r="AH33" s="547"/>
      <c r="AI33" s="547"/>
      <c r="AJ33" s="547"/>
      <c r="AK33" s="547"/>
      <c r="AL33" s="547"/>
      <c r="AM33" s="547"/>
      <c r="AN33" s="547"/>
      <c r="AO33" s="547"/>
      <c r="AT33" s="543" t="s">
        <v>117</v>
      </c>
      <c r="AU33" s="543"/>
      <c r="AV33" s="543"/>
      <c r="AW33" s="543"/>
      <c r="AX33" s="546" t="str">
        <f>U12対戦スケジュール!D38</f>
        <v>石井５</v>
      </c>
      <c r="AY33" s="557"/>
      <c r="AZ33" s="557"/>
      <c r="BA33" s="557"/>
      <c r="BB33" s="557"/>
      <c r="BC33" s="557"/>
      <c r="BD33" s="557"/>
      <c r="BE33" s="557"/>
      <c r="BF33" s="557"/>
      <c r="BG33" s="543" t="s">
        <v>118</v>
      </c>
      <c r="BH33" s="543"/>
      <c r="BI33" s="543"/>
      <c r="BJ33" s="543"/>
      <c r="BK33" s="546" t="str">
        <f>U12対戦スケジュール!D39</f>
        <v>Ｓ４スペランツァ</v>
      </c>
      <c r="BL33" s="557"/>
      <c r="BM33" s="557"/>
      <c r="BN33" s="557"/>
      <c r="BO33" s="557"/>
      <c r="BP33" s="557"/>
      <c r="BQ33" s="557"/>
      <c r="BR33" s="557"/>
      <c r="BS33" s="557"/>
      <c r="BT33" s="543" t="s">
        <v>119</v>
      </c>
      <c r="BU33" s="543"/>
      <c r="BV33" s="543"/>
      <c r="BW33" s="543"/>
      <c r="BX33" s="547">
        <v>43351</v>
      </c>
      <c r="BY33" s="547"/>
      <c r="BZ33" s="547"/>
      <c r="CA33" s="547"/>
      <c r="CB33" s="547"/>
      <c r="CC33" s="547"/>
      <c r="CD33" s="547"/>
      <c r="CE33" s="547"/>
      <c r="CF33" s="547"/>
    </row>
    <row r="34" spans="2:86" ht="15" customHeight="1"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44"/>
      <c r="X34" s="44"/>
      <c r="Y34" s="44"/>
      <c r="Z34" s="44"/>
      <c r="AA34" s="44"/>
      <c r="AB34" s="44"/>
      <c r="AC34" s="44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44"/>
      <c r="BO34" s="44"/>
      <c r="BP34" s="44"/>
      <c r="BQ34" s="44"/>
      <c r="BR34" s="44"/>
      <c r="BS34" s="44"/>
      <c r="BT34" s="44"/>
    </row>
    <row r="35" spans="2:86" ht="18" customHeight="1">
      <c r="C35" s="407" t="s">
        <v>447</v>
      </c>
      <c r="D35" s="407"/>
      <c r="E35" s="408" t="str">
        <f>U12組合せ!$H$10</f>
        <v>清原ＳＳＳ</v>
      </c>
      <c r="F35" s="408"/>
      <c r="G35" s="408"/>
      <c r="H35" s="408"/>
      <c r="I35" s="408"/>
      <c r="J35" s="408"/>
      <c r="K35" s="408"/>
      <c r="L35" s="408"/>
      <c r="M35" s="408"/>
      <c r="N35" s="408"/>
      <c r="O35" s="45"/>
      <c r="P35" s="45"/>
      <c r="Q35" s="409" t="s">
        <v>455</v>
      </c>
      <c r="R35" s="409"/>
      <c r="S35" s="408" t="str">
        <f>U12組合せ!$H$11</f>
        <v>ＦＣみらい Ｐ</v>
      </c>
      <c r="T35" s="408"/>
      <c r="U35" s="408"/>
      <c r="V35" s="408"/>
      <c r="W35" s="408"/>
      <c r="X35" s="408"/>
      <c r="Y35" s="408"/>
      <c r="Z35" s="408"/>
      <c r="AA35" s="408"/>
      <c r="AB35" s="408"/>
      <c r="AC35" s="46"/>
      <c r="AD35" s="47"/>
      <c r="AE35" s="403" t="s">
        <v>424</v>
      </c>
      <c r="AF35" s="403"/>
      <c r="AG35" s="408" t="str">
        <f>U12組合せ!$H$12</f>
        <v>雀宮ＦＣ</v>
      </c>
      <c r="AH35" s="408"/>
      <c r="AI35" s="408"/>
      <c r="AJ35" s="408"/>
      <c r="AK35" s="408"/>
      <c r="AL35" s="408"/>
      <c r="AM35" s="408"/>
      <c r="AN35" s="408"/>
      <c r="AO35" s="408"/>
      <c r="AP35" s="408"/>
      <c r="AT35" s="409" t="s">
        <v>447</v>
      </c>
      <c r="AU35" s="409"/>
      <c r="AV35" s="408" t="str">
        <f>U12組合せ!$H$10</f>
        <v>清原ＳＳＳ</v>
      </c>
      <c r="AW35" s="408"/>
      <c r="AX35" s="408"/>
      <c r="AY35" s="408"/>
      <c r="AZ35" s="408"/>
      <c r="BA35" s="408"/>
      <c r="BB35" s="408"/>
      <c r="BC35" s="408"/>
      <c r="BD35" s="408"/>
      <c r="BE35" s="408"/>
      <c r="BF35" s="45"/>
      <c r="BG35" s="45"/>
      <c r="BH35" s="407" t="s">
        <v>455</v>
      </c>
      <c r="BI35" s="407"/>
      <c r="BJ35" s="408" t="str">
        <f>U12組合せ!$H$11</f>
        <v>ＦＣみらい Ｐ</v>
      </c>
      <c r="BK35" s="408"/>
      <c r="BL35" s="408"/>
      <c r="BM35" s="408"/>
      <c r="BN35" s="408"/>
      <c r="BO35" s="408"/>
      <c r="BP35" s="408"/>
      <c r="BQ35" s="408"/>
      <c r="BR35" s="408"/>
      <c r="BS35" s="408"/>
      <c r="BT35" s="46"/>
      <c r="BU35" s="47"/>
      <c r="BV35" s="409" t="s">
        <v>424</v>
      </c>
      <c r="BW35" s="409"/>
      <c r="BX35" s="408" t="str">
        <f>U12組合せ!$H$12</f>
        <v>雀宮ＦＣ</v>
      </c>
      <c r="BY35" s="408"/>
      <c r="BZ35" s="408"/>
      <c r="CA35" s="408"/>
      <c r="CB35" s="408"/>
      <c r="CC35" s="408"/>
      <c r="CD35" s="408"/>
      <c r="CE35" s="408"/>
      <c r="CF35" s="408"/>
      <c r="CG35" s="408"/>
    </row>
    <row r="36" spans="2:86" ht="18" customHeight="1">
      <c r="C36" s="407" t="s">
        <v>426</v>
      </c>
      <c r="D36" s="407"/>
      <c r="E36" s="408" t="str">
        <f>U12組合せ!$H$13</f>
        <v>ＳＵＧＡＯ ＳＣ</v>
      </c>
      <c r="F36" s="408"/>
      <c r="G36" s="408"/>
      <c r="H36" s="408"/>
      <c r="I36" s="408"/>
      <c r="J36" s="408"/>
      <c r="K36" s="408"/>
      <c r="L36" s="408"/>
      <c r="M36" s="408"/>
      <c r="N36" s="408"/>
      <c r="O36" s="45"/>
      <c r="P36" s="45"/>
      <c r="Q36" s="409" t="s">
        <v>421</v>
      </c>
      <c r="R36" s="409"/>
      <c r="S36" s="408" t="str">
        <f>U12組合せ!$H$14</f>
        <v>Ｓ４スペランツァ</v>
      </c>
      <c r="T36" s="408"/>
      <c r="U36" s="408"/>
      <c r="V36" s="408"/>
      <c r="W36" s="408"/>
      <c r="X36" s="408"/>
      <c r="Y36" s="408"/>
      <c r="Z36" s="408"/>
      <c r="AA36" s="408"/>
      <c r="AB36" s="408"/>
      <c r="AC36" s="46"/>
      <c r="AD36" s="47"/>
      <c r="AE36" s="403" t="s">
        <v>456</v>
      </c>
      <c r="AF36" s="403"/>
      <c r="AG36" s="408" t="str">
        <f>U12組合せ!$H$15</f>
        <v>宇都宮北部ＦＣトレ</v>
      </c>
      <c r="AH36" s="408"/>
      <c r="AI36" s="408"/>
      <c r="AJ36" s="408"/>
      <c r="AK36" s="408"/>
      <c r="AL36" s="408"/>
      <c r="AM36" s="408"/>
      <c r="AN36" s="408"/>
      <c r="AO36" s="408"/>
      <c r="AP36" s="408"/>
      <c r="AT36" s="409" t="s">
        <v>426</v>
      </c>
      <c r="AU36" s="409"/>
      <c r="AV36" s="408" t="str">
        <f>U12組合せ!$H$13</f>
        <v>ＳＵＧＡＯ ＳＣ</v>
      </c>
      <c r="AW36" s="408"/>
      <c r="AX36" s="408"/>
      <c r="AY36" s="408"/>
      <c r="AZ36" s="408"/>
      <c r="BA36" s="408"/>
      <c r="BB36" s="408"/>
      <c r="BC36" s="408"/>
      <c r="BD36" s="408"/>
      <c r="BE36" s="408"/>
      <c r="BF36" s="45"/>
      <c r="BG36" s="45"/>
      <c r="BH36" s="407" t="s">
        <v>421</v>
      </c>
      <c r="BI36" s="407"/>
      <c r="BJ36" s="408" t="str">
        <f>U12組合せ!$H$14</f>
        <v>Ｓ４スペランツァ</v>
      </c>
      <c r="BK36" s="408"/>
      <c r="BL36" s="408"/>
      <c r="BM36" s="408"/>
      <c r="BN36" s="408"/>
      <c r="BO36" s="408"/>
      <c r="BP36" s="408"/>
      <c r="BQ36" s="408"/>
      <c r="BR36" s="408"/>
      <c r="BS36" s="408"/>
      <c r="BT36" s="46"/>
      <c r="BU36" s="47"/>
      <c r="BV36" s="409" t="s">
        <v>456</v>
      </c>
      <c r="BW36" s="409"/>
      <c r="BX36" s="408" t="str">
        <f>U12組合せ!$H$15</f>
        <v>宇都宮北部ＦＣトレ</v>
      </c>
      <c r="BY36" s="408"/>
      <c r="BZ36" s="408"/>
      <c r="CA36" s="408"/>
      <c r="CB36" s="408"/>
      <c r="CC36" s="408"/>
      <c r="CD36" s="408"/>
      <c r="CE36" s="408"/>
      <c r="CF36" s="408"/>
      <c r="CG36" s="408"/>
    </row>
    <row r="37" spans="2:86" ht="18" customHeight="1">
      <c r="C37" s="407" t="s">
        <v>457</v>
      </c>
      <c r="D37" s="407"/>
      <c r="E37" s="408" t="str">
        <f>U12組合せ!$H$16</f>
        <v>上三川ＦＣ</v>
      </c>
      <c r="F37" s="408"/>
      <c r="G37" s="408"/>
      <c r="H37" s="408"/>
      <c r="I37" s="408"/>
      <c r="J37" s="408"/>
      <c r="K37" s="408"/>
      <c r="L37" s="408"/>
      <c r="M37" s="408"/>
      <c r="N37" s="408"/>
      <c r="O37" s="45"/>
      <c r="P37" s="45"/>
      <c r="Q37" s="409" t="s">
        <v>423</v>
      </c>
      <c r="R37" s="409"/>
      <c r="S37" s="408" t="str">
        <f>U12組合せ!$H$17</f>
        <v>クラブチェルビアット</v>
      </c>
      <c r="T37" s="408"/>
      <c r="U37" s="408"/>
      <c r="V37" s="408"/>
      <c r="W37" s="408"/>
      <c r="X37" s="408"/>
      <c r="Y37" s="408"/>
      <c r="Z37" s="408"/>
      <c r="AA37" s="408"/>
      <c r="AB37" s="408"/>
      <c r="AC37" s="46"/>
      <c r="AD37" s="47"/>
      <c r="AE37" s="403" t="s">
        <v>458</v>
      </c>
      <c r="AF37" s="403"/>
      <c r="AG37" s="408" t="str">
        <f>U12組合せ!$H$18</f>
        <v>ＦＣブロケード</v>
      </c>
      <c r="AH37" s="408"/>
      <c r="AI37" s="408"/>
      <c r="AJ37" s="408"/>
      <c r="AK37" s="408"/>
      <c r="AL37" s="408"/>
      <c r="AM37" s="408"/>
      <c r="AN37" s="408"/>
      <c r="AO37" s="408"/>
      <c r="AP37" s="408"/>
      <c r="AT37" s="409" t="s">
        <v>457</v>
      </c>
      <c r="AU37" s="409"/>
      <c r="AV37" s="408" t="str">
        <f>U12組合せ!$H$16</f>
        <v>上三川ＦＣ</v>
      </c>
      <c r="AW37" s="408"/>
      <c r="AX37" s="408"/>
      <c r="AY37" s="408"/>
      <c r="AZ37" s="408"/>
      <c r="BA37" s="408"/>
      <c r="BB37" s="408"/>
      <c r="BC37" s="408"/>
      <c r="BD37" s="408"/>
      <c r="BE37" s="408"/>
      <c r="BF37" s="45"/>
      <c r="BG37" s="45"/>
      <c r="BH37" s="407" t="s">
        <v>423</v>
      </c>
      <c r="BI37" s="407"/>
      <c r="BJ37" s="408" t="str">
        <f>U12組合せ!$H$17</f>
        <v>クラブチェルビアット</v>
      </c>
      <c r="BK37" s="408"/>
      <c r="BL37" s="408"/>
      <c r="BM37" s="408"/>
      <c r="BN37" s="408"/>
      <c r="BO37" s="408"/>
      <c r="BP37" s="408"/>
      <c r="BQ37" s="408"/>
      <c r="BR37" s="408"/>
      <c r="BS37" s="408"/>
      <c r="BT37" s="46"/>
      <c r="BU37" s="47"/>
      <c r="BV37" s="409" t="s">
        <v>458</v>
      </c>
      <c r="BW37" s="409"/>
      <c r="BX37" s="408" t="str">
        <f>U12組合せ!$H$18</f>
        <v>ＦＣブロケード</v>
      </c>
      <c r="BY37" s="408"/>
      <c r="BZ37" s="408"/>
      <c r="CA37" s="408"/>
      <c r="CB37" s="408"/>
      <c r="CC37" s="408"/>
      <c r="CD37" s="408"/>
      <c r="CE37" s="408"/>
      <c r="CF37" s="408"/>
      <c r="CG37" s="408"/>
    </row>
    <row r="38" spans="2:86" ht="18" customHeight="1">
      <c r="C38" s="409" t="s">
        <v>450</v>
      </c>
      <c r="D38" s="409"/>
      <c r="E38" s="408" t="str">
        <f>U12組合せ!$J$10</f>
        <v>上河内ＪＳＣ</v>
      </c>
      <c r="F38" s="408"/>
      <c r="G38" s="408"/>
      <c r="H38" s="408"/>
      <c r="I38" s="408"/>
      <c r="J38" s="408"/>
      <c r="K38" s="408"/>
      <c r="L38" s="408"/>
      <c r="M38" s="408"/>
      <c r="N38" s="408"/>
      <c r="O38" s="45"/>
      <c r="P38" s="45"/>
      <c r="Q38" s="409" t="s">
        <v>420</v>
      </c>
      <c r="R38" s="409"/>
      <c r="S38" s="408" t="str">
        <f>U12組合せ!$J$11</f>
        <v>上三川ＳＣ</v>
      </c>
      <c r="T38" s="408"/>
      <c r="U38" s="408"/>
      <c r="V38" s="408"/>
      <c r="W38" s="408"/>
      <c r="X38" s="408"/>
      <c r="Y38" s="408"/>
      <c r="Z38" s="408"/>
      <c r="AA38" s="408"/>
      <c r="AB38" s="408"/>
      <c r="AC38" s="46"/>
      <c r="AD38" s="47"/>
      <c r="AE38" s="409" t="s">
        <v>425</v>
      </c>
      <c r="AF38" s="409"/>
      <c r="AG38" s="408" t="str">
        <f>U12組合せ!$J$12</f>
        <v>緑が丘ＹＦＣ</v>
      </c>
      <c r="AH38" s="408"/>
      <c r="AI38" s="408"/>
      <c r="AJ38" s="408"/>
      <c r="AK38" s="408"/>
      <c r="AL38" s="408"/>
      <c r="AM38" s="408"/>
      <c r="AN38" s="408"/>
      <c r="AO38" s="408"/>
      <c r="AP38" s="408"/>
      <c r="AT38" s="409" t="s">
        <v>450</v>
      </c>
      <c r="AU38" s="409"/>
      <c r="AV38" s="408" t="str">
        <f>U12組合せ!$J$10</f>
        <v>上河内ＪＳＣ</v>
      </c>
      <c r="AW38" s="408"/>
      <c r="AX38" s="408"/>
      <c r="AY38" s="408"/>
      <c r="AZ38" s="408"/>
      <c r="BA38" s="408"/>
      <c r="BB38" s="408"/>
      <c r="BC38" s="408"/>
      <c r="BD38" s="408"/>
      <c r="BE38" s="408"/>
      <c r="BF38" s="45"/>
      <c r="BG38" s="45"/>
      <c r="BH38" s="403" t="s">
        <v>420</v>
      </c>
      <c r="BI38" s="403"/>
      <c r="BJ38" s="408" t="str">
        <f>U12組合せ!$J$11</f>
        <v>上三川ＳＣ</v>
      </c>
      <c r="BK38" s="408"/>
      <c r="BL38" s="408"/>
      <c r="BM38" s="408"/>
      <c r="BN38" s="408"/>
      <c r="BO38" s="408"/>
      <c r="BP38" s="408"/>
      <c r="BQ38" s="408"/>
      <c r="BR38" s="408"/>
      <c r="BS38" s="408"/>
      <c r="BT38" s="46"/>
      <c r="BU38" s="47"/>
      <c r="BV38" s="409" t="s">
        <v>425</v>
      </c>
      <c r="BW38" s="409"/>
      <c r="BX38" s="408" t="str">
        <f>U12組合せ!$J$12</f>
        <v>緑が丘ＹＦＣ</v>
      </c>
      <c r="BY38" s="408"/>
      <c r="BZ38" s="408"/>
      <c r="CA38" s="408"/>
      <c r="CB38" s="408"/>
      <c r="CC38" s="408"/>
      <c r="CD38" s="408"/>
      <c r="CE38" s="408"/>
      <c r="CF38" s="408"/>
      <c r="CG38" s="408"/>
    </row>
    <row r="39" spans="2:86" ht="18" customHeight="1">
      <c r="B39" s="113"/>
      <c r="C39" s="409" t="s">
        <v>427</v>
      </c>
      <c r="D39" s="409"/>
      <c r="E39" s="408" t="str">
        <f>U12組合せ!$J$13</f>
        <v>泉ＦＣ宇都宮</v>
      </c>
      <c r="F39" s="408"/>
      <c r="G39" s="408"/>
      <c r="H39" s="408"/>
      <c r="I39" s="408"/>
      <c r="J39" s="408"/>
      <c r="K39" s="408"/>
      <c r="L39" s="408"/>
      <c r="M39" s="408"/>
      <c r="N39" s="408"/>
      <c r="O39" s="45"/>
      <c r="P39" s="45"/>
      <c r="Q39" s="409" t="s">
        <v>422</v>
      </c>
      <c r="R39" s="409"/>
      <c r="S39" s="408" t="str">
        <f>U12組合せ!$J$14</f>
        <v>国本ＪＳＣ</v>
      </c>
      <c r="T39" s="408"/>
      <c r="U39" s="408"/>
      <c r="V39" s="408"/>
      <c r="W39" s="408"/>
      <c r="X39" s="408"/>
      <c r="Y39" s="408"/>
      <c r="Z39" s="408"/>
      <c r="AA39" s="408"/>
      <c r="AB39" s="408"/>
      <c r="AC39" s="46"/>
      <c r="AD39" s="47"/>
      <c r="AE39" s="409" t="s">
        <v>451</v>
      </c>
      <c r="AF39" s="409"/>
      <c r="AG39" s="408" t="str">
        <f>U12組合せ!$J$15</f>
        <v>本郷北ＦＣ</v>
      </c>
      <c r="AH39" s="408"/>
      <c r="AI39" s="408"/>
      <c r="AJ39" s="408"/>
      <c r="AK39" s="408"/>
      <c r="AL39" s="408"/>
      <c r="AM39" s="408"/>
      <c r="AN39" s="408"/>
      <c r="AO39" s="408"/>
      <c r="AP39" s="408"/>
      <c r="AQ39" s="113"/>
      <c r="AS39" s="113"/>
      <c r="AT39" s="409" t="s">
        <v>427</v>
      </c>
      <c r="AU39" s="409"/>
      <c r="AV39" s="408" t="str">
        <f>U12組合せ!$J$13</f>
        <v>泉ＦＣ宇都宮</v>
      </c>
      <c r="AW39" s="408"/>
      <c r="AX39" s="408"/>
      <c r="AY39" s="408"/>
      <c r="AZ39" s="408"/>
      <c r="BA39" s="408"/>
      <c r="BB39" s="408"/>
      <c r="BC39" s="408"/>
      <c r="BD39" s="408"/>
      <c r="BE39" s="408"/>
      <c r="BF39" s="45"/>
      <c r="BG39" s="45"/>
      <c r="BH39" s="403" t="s">
        <v>422</v>
      </c>
      <c r="BI39" s="403"/>
      <c r="BJ39" s="408" t="str">
        <f>U12組合せ!$J$14</f>
        <v>国本ＪＳＣ</v>
      </c>
      <c r="BK39" s="408"/>
      <c r="BL39" s="408"/>
      <c r="BM39" s="408"/>
      <c r="BN39" s="408"/>
      <c r="BO39" s="408"/>
      <c r="BP39" s="408"/>
      <c r="BQ39" s="408"/>
      <c r="BR39" s="408"/>
      <c r="BS39" s="408"/>
      <c r="BT39" s="46"/>
      <c r="BU39" s="47"/>
      <c r="BV39" s="409" t="s">
        <v>451</v>
      </c>
      <c r="BW39" s="409"/>
      <c r="BX39" s="408" t="str">
        <f>U12組合せ!$J$15</f>
        <v>本郷北ＦＣ</v>
      </c>
      <c r="BY39" s="408"/>
      <c r="BZ39" s="408"/>
      <c r="CA39" s="408"/>
      <c r="CB39" s="408"/>
      <c r="CC39" s="408"/>
      <c r="CD39" s="408"/>
      <c r="CE39" s="408"/>
      <c r="CF39" s="408"/>
      <c r="CG39" s="408"/>
      <c r="CH39" s="113"/>
    </row>
    <row r="40" spans="2:86" ht="18" customHeight="1">
      <c r="C40" s="409" t="s">
        <v>452</v>
      </c>
      <c r="D40" s="409"/>
      <c r="E40" s="408" t="str">
        <f>U12組合せ!$J$16</f>
        <v>ＦＣペンサーレ</v>
      </c>
      <c r="F40" s="408"/>
      <c r="G40" s="408"/>
      <c r="H40" s="408"/>
      <c r="I40" s="408"/>
      <c r="J40" s="408"/>
      <c r="K40" s="408"/>
      <c r="L40" s="408"/>
      <c r="M40" s="408"/>
      <c r="N40" s="408"/>
      <c r="O40" s="45"/>
      <c r="P40" s="45"/>
      <c r="Q40" s="409" t="s">
        <v>453</v>
      </c>
      <c r="R40" s="409"/>
      <c r="S40" s="408" t="str">
        <f>U12組合せ!$J$17</f>
        <v>ブラッドレスＳＳ</v>
      </c>
      <c r="T40" s="408"/>
      <c r="U40" s="408"/>
      <c r="V40" s="408"/>
      <c r="W40" s="408"/>
      <c r="X40" s="408"/>
      <c r="Y40" s="408"/>
      <c r="Z40" s="408"/>
      <c r="AA40" s="408"/>
      <c r="AB40" s="408"/>
      <c r="AC40" s="46"/>
      <c r="AD40" s="47"/>
      <c r="AE40" s="409" t="s">
        <v>454</v>
      </c>
      <c r="AF40" s="409"/>
      <c r="AG40" s="408" t="str">
        <f>U12組合せ!$J$18</f>
        <v>ともぞうＳＣ・Ｂ</v>
      </c>
      <c r="AH40" s="408"/>
      <c r="AI40" s="408"/>
      <c r="AJ40" s="408"/>
      <c r="AK40" s="408"/>
      <c r="AL40" s="408"/>
      <c r="AM40" s="408"/>
      <c r="AN40" s="408"/>
      <c r="AO40" s="408"/>
      <c r="AP40" s="408"/>
      <c r="AT40" s="409" t="s">
        <v>452</v>
      </c>
      <c r="AU40" s="409"/>
      <c r="AV40" s="408" t="str">
        <f>U12組合せ!$J$16</f>
        <v>ＦＣペンサーレ</v>
      </c>
      <c r="AW40" s="408"/>
      <c r="AX40" s="408"/>
      <c r="AY40" s="408"/>
      <c r="AZ40" s="408"/>
      <c r="BA40" s="408"/>
      <c r="BB40" s="408"/>
      <c r="BC40" s="408"/>
      <c r="BD40" s="408"/>
      <c r="BE40" s="408"/>
      <c r="BF40" s="45"/>
      <c r="BG40" s="45"/>
      <c r="BH40" s="403" t="s">
        <v>453</v>
      </c>
      <c r="BI40" s="403"/>
      <c r="BJ40" s="408" t="str">
        <f>U12組合せ!$J$17</f>
        <v>ブラッドレスＳＳ</v>
      </c>
      <c r="BK40" s="408"/>
      <c r="BL40" s="408"/>
      <c r="BM40" s="408"/>
      <c r="BN40" s="408"/>
      <c r="BO40" s="408"/>
      <c r="BP40" s="408"/>
      <c r="BQ40" s="408"/>
      <c r="BR40" s="408"/>
      <c r="BS40" s="408"/>
      <c r="BT40" s="46"/>
      <c r="BU40" s="47"/>
      <c r="BV40" s="409" t="s">
        <v>454</v>
      </c>
      <c r="BW40" s="409"/>
      <c r="BX40" s="408" t="str">
        <f>U12組合せ!$J$18</f>
        <v>ともぞうＳＣ・Ｂ</v>
      </c>
      <c r="BY40" s="408"/>
      <c r="BZ40" s="408"/>
      <c r="CA40" s="408"/>
      <c r="CB40" s="408"/>
      <c r="CC40" s="408"/>
      <c r="CD40" s="408"/>
      <c r="CE40" s="408"/>
      <c r="CF40" s="408"/>
      <c r="CG40" s="408"/>
    </row>
    <row r="41" spans="2:86" ht="15" customHeight="1">
      <c r="C41" s="48"/>
      <c r="D41" s="49"/>
      <c r="E41" s="49"/>
      <c r="F41" s="49"/>
      <c r="G41" s="49"/>
      <c r="H41" s="49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AT41" s="48"/>
      <c r="AU41" s="49"/>
      <c r="AV41" s="49"/>
      <c r="AW41" s="49"/>
      <c r="AX41" s="49"/>
      <c r="AY41" s="49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49"/>
      <c r="BL41" s="113"/>
      <c r="BM41" s="49"/>
      <c r="BN41" s="113"/>
      <c r="BO41" s="49"/>
      <c r="BP41" s="113"/>
      <c r="BQ41" s="49"/>
      <c r="BR41" s="113"/>
      <c r="BS41" s="49"/>
      <c r="BT41" s="49"/>
    </row>
    <row r="42" spans="2:86" ht="21" customHeight="1" thickBot="1">
      <c r="B42" s="42" t="s">
        <v>120</v>
      </c>
      <c r="AS42" s="42" t="s">
        <v>120</v>
      </c>
    </row>
    <row r="43" spans="2:86" ht="20.25" customHeight="1" thickBot="1">
      <c r="B43" s="50"/>
      <c r="C43" s="531" t="s">
        <v>107</v>
      </c>
      <c r="D43" s="532"/>
      <c r="E43" s="533"/>
      <c r="F43" s="534" t="s">
        <v>226</v>
      </c>
      <c r="G43" s="535"/>
      <c r="H43" s="535"/>
      <c r="I43" s="536"/>
      <c r="J43" s="532" t="s">
        <v>108</v>
      </c>
      <c r="K43" s="537"/>
      <c r="L43" s="537"/>
      <c r="M43" s="537"/>
      <c r="N43" s="537"/>
      <c r="O43" s="537"/>
      <c r="P43" s="538"/>
      <c r="Q43" s="539" t="s">
        <v>109</v>
      </c>
      <c r="R43" s="539"/>
      <c r="S43" s="539"/>
      <c r="T43" s="539"/>
      <c r="U43" s="539"/>
      <c r="V43" s="539"/>
      <c r="W43" s="539"/>
      <c r="X43" s="540" t="s">
        <v>108</v>
      </c>
      <c r="Y43" s="537"/>
      <c r="Z43" s="537"/>
      <c r="AA43" s="537"/>
      <c r="AB43" s="537"/>
      <c r="AC43" s="537"/>
      <c r="AD43" s="541"/>
      <c r="AE43" s="534" t="s">
        <v>226</v>
      </c>
      <c r="AF43" s="535"/>
      <c r="AG43" s="535"/>
      <c r="AH43" s="536"/>
      <c r="AI43" s="531" t="s">
        <v>409</v>
      </c>
      <c r="AJ43" s="532"/>
      <c r="AK43" s="537"/>
      <c r="AL43" s="537"/>
      <c r="AM43" s="537"/>
      <c r="AN43" s="537"/>
      <c r="AO43" s="537"/>
      <c r="AP43" s="541"/>
      <c r="AS43" s="50"/>
      <c r="AT43" s="531" t="s">
        <v>107</v>
      </c>
      <c r="AU43" s="532"/>
      <c r="AV43" s="533"/>
      <c r="AW43" s="534" t="s">
        <v>226</v>
      </c>
      <c r="AX43" s="535"/>
      <c r="AY43" s="535"/>
      <c r="AZ43" s="536"/>
      <c r="BA43" s="532" t="s">
        <v>108</v>
      </c>
      <c r="BB43" s="537"/>
      <c r="BC43" s="537"/>
      <c r="BD43" s="537"/>
      <c r="BE43" s="537"/>
      <c r="BF43" s="537"/>
      <c r="BG43" s="538"/>
      <c r="BH43" s="539" t="s">
        <v>109</v>
      </c>
      <c r="BI43" s="539"/>
      <c r="BJ43" s="539"/>
      <c r="BK43" s="539"/>
      <c r="BL43" s="539"/>
      <c r="BM43" s="539"/>
      <c r="BN43" s="539"/>
      <c r="BO43" s="540" t="s">
        <v>108</v>
      </c>
      <c r="BP43" s="537"/>
      <c r="BQ43" s="537"/>
      <c r="BR43" s="537"/>
      <c r="BS43" s="537"/>
      <c r="BT43" s="537"/>
      <c r="BU43" s="541"/>
      <c r="BV43" s="534" t="s">
        <v>226</v>
      </c>
      <c r="BW43" s="535"/>
      <c r="BX43" s="535"/>
      <c r="BY43" s="536"/>
      <c r="BZ43" s="531" t="s">
        <v>409</v>
      </c>
      <c r="CA43" s="532"/>
      <c r="CB43" s="537"/>
      <c r="CC43" s="537"/>
      <c r="CD43" s="537"/>
      <c r="CE43" s="537"/>
      <c r="CF43" s="537"/>
      <c r="CG43" s="541"/>
    </row>
    <row r="44" spans="2:86" ht="20.100000000000001" customHeight="1">
      <c r="B44" s="467">
        <v>1</v>
      </c>
      <c r="C44" s="469">
        <v>0.375</v>
      </c>
      <c r="D44" s="470"/>
      <c r="E44" s="471"/>
      <c r="F44" s="521"/>
      <c r="G44" s="522"/>
      <c r="H44" s="522"/>
      <c r="I44" s="523"/>
      <c r="J44" s="524" t="str">
        <f>AG37</f>
        <v>ＦＣブロケード</v>
      </c>
      <c r="K44" s="525"/>
      <c r="L44" s="525"/>
      <c r="M44" s="525"/>
      <c r="N44" s="525"/>
      <c r="O44" s="525"/>
      <c r="P44" s="526"/>
      <c r="Q44" s="527">
        <f>IF(OR(S44="",S45=""),"",S44+S45)</f>
        <v>0</v>
      </c>
      <c r="R44" s="528"/>
      <c r="S44" s="51">
        <v>0</v>
      </c>
      <c r="T44" s="52" t="s">
        <v>123</v>
      </c>
      <c r="U44" s="51">
        <v>1</v>
      </c>
      <c r="V44" s="527">
        <f>IF(OR(U44="",U45=""),"",U44+U45)</f>
        <v>3</v>
      </c>
      <c r="W44" s="528"/>
      <c r="X44" s="529" t="str">
        <f>AG35</f>
        <v>雀宮ＦＣ</v>
      </c>
      <c r="Y44" s="525"/>
      <c r="Z44" s="525"/>
      <c r="AA44" s="525"/>
      <c r="AB44" s="525"/>
      <c r="AC44" s="525"/>
      <c r="AD44" s="530"/>
      <c r="AE44" s="521"/>
      <c r="AF44" s="522"/>
      <c r="AG44" s="522"/>
      <c r="AH44" s="523"/>
      <c r="AI44" s="554" t="str">
        <f ca="1">DBCS(INDIRECT("U12対戦スケジュール!c"&amp;(ROW()/2+18)))</f>
        <v>７／１／１／７</v>
      </c>
      <c r="AJ44" s="555"/>
      <c r="AK44" s="555"/>
      <c r="AL44" s="555"/>
      <c r="AM44" s="555"/>
      <c r="AN44" s="555"/>
      <c r="AO44" s="555"/>
      <c r="AP44" s="556"/>
      <c r="AS44" s="467">
        <v>1</v>
      </c>
      <c r="AT44" s="469">
        <v>0.375</v>
      </c>
      <c r="AU44" s="470"/>
      <c r="AV44" s="471"/>
      <c r="AW44" s="521"/>
      <c r="AX44" s="522"/>
      <c r="AY44" s="522"/>
      <c r="AZ44" s="523"/>
      <c r="BA44" s="524" t="str">
        <f>BJ37</f>
        <v>クラブチェルビアット</v>
      </c>
      <c r="BB44" s="525"/>
      <c r="BC44" s="525"/>
      <c r="BD44" s="525"/>
      <c r="BE44" s="525"/>
      <c r="BF44" s="525"/>
      <c r="BG44" s="526"/>
      <c r="BH44" s="527">
        <f>IF(OR(BJ44="",BJ45=""),"",BJ44+BJ45)</f>
        <v>3</v>
      </c>
      <c r="BI44" s="528"/>
      <c r="BJ44" s="51">
        <v>1</v>
      </c>
      <c r="BK44" s="52" t="s">
        <v>123</v>
      </c>
      <c r="BL44" s="51">
        <v>1</v>
      </c>
      <c r="BM44" s="527">
        <f>IF(OR(BL44="",BL45=""),"",BL44+BL45)</f>
        <v>1</v>
      </c>
      <c r="BN44" s="528"/>
      <c r="BO44" s="529" t="str">
        <f>BJ35</f>
        <v>ＦＣみらい Ｐ</v>
      </c>
      <c r="BP44" s="525"/>
      <c r="BQ44" s="525"/>
      <c r="BR44" s="525"/>
      <c r="BS44" s="525"/>
      <c r="BT44" s="525"/>
      <c r="BU44" s="530"/>
      <c r="BV44" s="521"/>
      <c r="BW44" s="522"/>
      <c r="BX44" s="522"/>
      <c r="BY44" s="523"/>
      <c r="BZ44" s="554" t="str">
        <f ca="1">DBCS(INDIRECT("U12対戦スケジュール!e"&amp;(ROW()/2+18)))</f>
        <v>Ｄ８／Ｄ２／Ｄ２／Ｄ８</v>
      </c>
      <c r="CA44" s="555"/>
      <c r="CB44" s="555"/>
      <c r="CC44" s="555"/>
      <c r="CD44" s="555"/>
      <c r="CE44" s="555"/>
      <c r="CF44" s="555"/>
      <c r="CG44" s="556"/>
    </row>
    <row r="45" spans="2:86" ht="20.100000000000001" customHeight="1">
      <c r="B45" s="431"/>
      <c r="C45" s="432"/>
      <c r="D45" s="433"/>
      <c r="E45" s="434"/>
      <c r="F45" s="438"/>
      <c r="G45" s="436"/>
      <c r="H45" s="436"/>
      <c r="I45" s="437"/>
      <c r="J45" s="442"/>
      <c r="K45" s="442"/>
      <c r="L45" s="442"/>
      <c r="M45" s="442"/>
      <c r="N45" s="442"/>
      <c r="O45" s="442"/>
      <c r="P45" s="443"/>
      <c r="Q45" s="446"/>
      <c r="R45" s="447"/>
      <c r="S45" s="118">
        <v>0</v>
      </c>
      <c r="T45" s="54" t="s">
        <v>123</v>
      </c>
      <c r="U45" s="118">
        <v>2</v>
      </c>
      <c r="V45" s="446"/>
      <c r="W45" s="447"/>
      <c r="X45" s="449"/>
      <c r="Y45" s="442"/>
      <c r="Z45" s="442"/>
      <c r="AA45" s="442"/>
      <c r="AB45" s="442"/>
      <c r="AC45" s="442"/>
      <c r="AD45" s="450"/>
      <c r="AE45" s="438"/>
      <c r="AF45" s="436"/>
      <c r="AG45" s="436"/>
      <c r="AH45" s="437"/>
      <c r="AI45" s="514"/>
      <c r="AJ45" s="457"/>
      <c r="AK45" s="457"/>
      <c r="AL45" s="457"/>
      <c r="AM45" s="457"/>
      <c r="AN45" s="457"/>
      <c r="AO45" s="457"/>
      <c r="AP45" s="458"/>
      <c r="AS45" s="431"/>
      <c r="AT45" s="432"/>
      <c r="AU45" s="433"/>
      <c r="AV45" s="434"/>
      <c r="AW45" s="438"/>
      <c r="AX45" s="436"/>
      <c r="AY45" s="436"/>
      <c r="AZ45" s="437"/>
      <c r="BA45" s="442"/>
      <c r="BB45" s="442"/>
      <c r="BC45" s="442"/>
      <c r="BD45" s="442"/>
      <c r="BE45" s="442"/>
      <c r="BF45" s="442"/>
      <c r="BG45" s="443"/>
      <c r="BH45" s="446"/>
      <c r="BI45" s="447"/>
      <c r="BJ45" s="118">
        <v>2</v>
      </c>
      <c r="BK45" s="54" t="s">
        <v>123</v>
      </c>
      <c r="BL45" s="118">
        <v>0</v>
      </c>
      <c r="BM45" s="446"/>
      <c r="BN45" s="447"/>
      <c r="BO45" s="449"/>
      <c r="BP45" s="442"/>
      <c r="BQ45" s="442"/>
      <c r="BR45" s="442"/>
      <c r="BS45" s="442"/>
      <c r="BT45" s="442"/>
      <c r="BU45" s="450"/>
      <c r="BV45" s="438"/>
      <c r="BW45" s="436"/>
      <c r="BX45" s="436"/>
      <c r="BY45" s="437"/>
      <c r="BZ45" s="514"/>
      <c r="CA45" s="457"/>
      <c r="CB45" s="457"/>
      <c r="CC45" s="457"/>
      <c r="CD45" s="457"/>
      <c r="CE45" s="457"/>
      <c r="CF45" s="457"/>
      <c r="CG45" s="458"/>
    </row>
    <row r="46" spans="2:86" ht="20.100000000000001" customHeight="1">
      <c r="B46" s="431">
        <v>2</v>
      </c>
      <c r="C46" s="432">
        <v>0.40972222222222227</v>
      </c>
      <c r="D46" s="433">
        <v>0.4375</v>
      </c>
      <c r="E46" s="434"/>
      <c r="F46" s="435"/>
      <c r="G46" s="436"/>
      <c r="H46" s="436"/>
      <c r="I46" s="437"/>
      <c r="J46" s="439" t="str">
        <f>E37</f>
        <v>上三川ＦＣ</v>
      </c>
      <c r="K46" s="440"/>
      <c r="L46" s="440"/>
      <c r="M46" s="440"/>
      <c r="N46" s="440"/>
      <c r="O46" s="440"/>
      <c r="P46" s="441"/>
      <c r="Q46" s="444">
        <f>IF(OR(S46="",S47=""),"",S46+S47)</f>
        <v>2</v>
      </c>
      <c r="R46" s="445"/>
      <c r="S46" s="55">
        <v>0</v>
      </c>
      <c r="T46" s="56" t="s">
        <v>123</v>
      </c>
      <c r="U46" s="55">
        <v>3</v>
      </c>
      <c r="V46" s="444">
        <f>IF(OR(U46="",U47=""),"",U46+U47)</f>
        <v>6</v>
      </c>
      <c r="W46" s="445"/>
      <c r="X46" s="444" t="str">
        <f>E35</f>
        <v>清原ＳＳＳ</v>
      </c>
      <c r="Y46" s="440"/>
      <c r="Z46" s="440"/>
      <c r="AA46" s="440"/>
      <c r="AB46" s="440"/>
      <c r="AC46" s="440"/>
      <c r="AD46" s="448"/>
      <c r="AE46" s="435"/>
      <c r="AF46" s="436"/>
      <c r="AG46" s="436"/>
      <c r="AH46" s="437"/>
      <c r="AI46" s="461" t="str">
        <f ca="1">DBCS(INDIRECT("U12対戦スケジュール!c"&amp;(ROW()/2+18)))</f>
        <v>９／３／３／９</v>
      </c>
      <c r="AJ46" s="462"/>
      <c r="AK46" s="462"/>
      <c r="AL46" s="462"/>
      <c r="AM46" s="462"/>
      <c r="AN46" s="462"/>
      <c r="AO46" s="462"/>
      <c r="AP46" s="463"/>
      <c r="AS46" s="431">
        <v>2</v>
      </c>
      <c r="AT46" s="432">
        <v>0.40972222222222227</v>
      </c>
      <c r="AU46" s="433">
        <v>0.4375</v>
      </c>
      <c r="AV46" s="434"/>
      <c r="AW46" s="435"/>
      <c r="AX46" s="436"/>
      <c r="AY46" s="436"/>
      <c r="AZ46" s="437"/>
      <c r="BA46" s="439" t="str">
        <f>BJ40</f>
        <v>ブラッドレスＳＳ</v>
      </c>
      <c r="BB46" s="440"/>
      <c r="BC46" s="440"/>
      <c r="BD46" s="440"/>
      <c r="BE46" s="440"/>
      <c r="BF46" s="440"/>
      <c r="BG46" s="441"/>
      <c r="BH46" s="444">
        <f>IF(OR(BJ46="",BJ47=""),"",BJ46+BJ47)</f>
        <v>4</v>
      </c>
      <c r="BI46" s="445"/>
      <c r="BJ46" s="55">
        <v>2</v>
      </c>
      <c r="BK46" s="56" t="s">
        <v>123</v>
      </c>
      <c r="BL46" s="55">
        <v>0</v>
      </c>
      <c r="BM46" s="444">
        <f>IF(OR(BL46="",BL47=""),"",BL46+BL47)</f>
        <v>1</v>
      </c>
      <c r="BN46" s="445"/>
      <c r="BO46" s="444" t="str">
        <f>BJ38</f>
        <v>上三川ＳＣ</v>
      </c>
      <c r="BP46" s="440"/>
      <c r="BQ46" s="440"/>
      <c r="BR46" s="440"/>
      <c r="BS46" s="440"/>
      <c r="BT46" s="440"/>
      <c r="BU46" s="448"/>
      <c r="BV46" s="435"/>
      <c r="BW46" s="436"/>
      <c r="BX46" s="436"/>
      <c r="BY46" s="437"/>
      <c r="BZ46" s="461" t="str">
        <f ca="1">DBCS(INDIRECT("U12対戦スケジュール!e"&amp;(ROW()/2+18)))</f>
        <v>Ｃ８／Ｃ２／Ｃ２／Ｃ８</v>
      </c>
      <c r="CA46" s="462"/>
      <c r="CB46" s="462"/>
      <c r="CC46" s="462"/>
      <c r="CD46" s="462"/>
      <c r="CE46" s="462"/>
      <c r="CF46" s="462"/>
      <c r="CG46" s="463"/>
    </row>
    <row r="47" spans="2:86" ht="20.100000000000001" customHeight="1">
      <c r="B47" s="431"/>
      <c r="C47" s="432"/>
      <c r="D47" s="433"/>
      <c r="E47" s="434"/>
      <c r="F47" s="438"/>
      <c r="G47" s="436"/>
      <c r="H47" s="436"/>
      <c r="I47" s="437"/>
      <c r="J47" s="442"/>
      <c r="K47" s="442"/>
      <c r="L47" s="442"/>
      <c r="M47" s="442"/>
      <c r="N47" s="442"/>
      <c r="O47" s="442"/>
      <c r="P47" s="443"/>
      <c r="Q47" s="446"/>
      <c r="R47" s="447"/>
      <c r="S47" s="118">
        <v>2</v>
      </c>
      <c r="T47" s="54" t="s">
        <v>123</v>
      </c>
      <c r="U47" s="118">
        <v>3</v>
      </c>
      <c r="V47" s="446"/>
      <c r="W47" s="447"/>
      <c r="X47" s="449"/>
      <c r="Y47" s="442"/>
      <c r="Z47" s="442"/>
      <c r="AA47" s="442"/>
      <c r="AB47" s="442"/>
      <c r="AC47" s="442"/>
      <c r="AD47" s="450"/>
      <c r="AE47" s="438"/>
      <c r="AF47" s="436"/>
      <c r="AG47" s="436"/>
      <c r="AH47" s="437"/>
      <c r="AI47" s="514"/>
      <c r="AJ47" s="457"/>
      <c r="AK47" s="457"/>
      <c r="AL47" s="457"/>
      <c r="AM47" s="457"/>
      <c r="AN47" s="457"/>
      <c r="AO47" s="457"/>
      <c r="AP47" s="458"/>
      <c r="AS47" s="431"/>
      <c r="AT47" s="432"/>
      <c r="AU47" s="433"/>
      <c r="AV47" s="434"/>
      <c r="AW47" s="438"/>
      <c r="AX47" s="436"/>
      <c r="AY47" s="436"/>
      <c r="AZ47" s="437"/>
      <c r="BA47" s="442"/>
      <c r="BB47" s="442"/>
      <c r="BC47" s="442"/>
      <c r="BD47" s="442"/>
      <c r="BE47" s="442"/>
      <c r="BF47" s="442"/>
      <c r="BG47" s="443"/>
      <c r="BH47" s="446"/>
      <c r="BI47" s="447"/>
      <c r="BJ47" s="118">
        <v>2</v>
      </c>
      <c r="BK47" s="54" t="s">
        <v>123</v>
      </c>
      <c r="BL47" s="118">
        <v>1</v>
      </c>
      <c r="BM47" s="446"/>
      <c r="BN47" s="447"/>
      <c r="BO47" s="449"/>
      <c r="BP47" s="442"/>
      <c r="BQ47" s="442"/>
      <c r="BR47" s="442"/>
      <c r="BS47" s="442"/>
      <c r="BT47" s="442"/>
      <c r="BU47" s="450"/>
      <c r="BV47" s="438"/>
      <c r="BW47" s="436"/>
      <c r="BX47" s="436"/>
      <c r="BY47" s="437"/>
      <c r="BZ47" s="514"/>
      <c r="CA47" s="457"/>
      <c r="CB47" s="457"/>
      <c r="CC47" s="457"/>
      <c r="CD47" s="457"/>
      <c r="CE47" s="457"/>
      <c r="CF47" s="457"/>
      <c r="CG47" s="458"/>
    </row>
    <row r="48" spans="2:86" ht="20.100000000000001" customHeight="1">
      <c r="B48" s="431">
        <v>3</v>
      </c>
      <c r="C48" s="432">
        <v>0.44444444444444442</v>
      </c>
      <c r="D48" s="433"/>
      <c r="E48" s="434"/>
      <c r="F48" s="435"/>
      <c r="G48" s="436"/>
      <c r="H48" s="436"/>
      <c r="I48" s="437"/>
      <c r="J48" s="439" t="str">
        <f>AG36</f>
        <v>宇都宮北部ＦＣトレ</v>
      </c>
      <c r="K48" s="440"/>
      <c r="L48" s="440"/>
      <c r="M48" s="440"/>
      <c r="N48" s="440"/>
      <c r="O48" s="440"/>
      <c r="P48" s="441"/>
      <c r="Q48" s="444">
        <f>IF(OR(S48="",S49=""),"",S48+S49)</f>
        <v>7</v>
      </c>
      <c r="R48" s="445"/>
      <c r="S48" s="55">
        <v>2</v>
      </c>
      <c r="T48" s="56" t="s">
        <v>123</v>
      </c>
      <c r="U48" s="55">
        <v>1</v>
      </c>
      <c r="V48" s="444">
        <f>IF(OR(U48="",U49=""),"",U48+U49)</f>
        <v>1</v>
      </c>
      <c r="W48" s="445"/>
      <c r="X48" s="444" t="str">
        <f>AG37</f>
        <v>ＦＣブロケード</v>
      </c>
      <c r="Y48" s="440"/>
      <c r="Z48" s="440"/>
      <c r="AA48" s="440"/>
      <c r="AB48" s="440"/>
      <c r="AC48" s="440"/>
      <c r="AD48" s="448"/>
      <c r="AE48" s="435"/>
      <c r="AF48" s="436"/>
      <c r="AG48" s="436"/>
      <c r="AH48" s="437"/>
      <c r="AI48" s="461" t="str">
        <f ca="1">DBCS(INDIRECT("U12対戦スケジュール!c"&amp;(ROW()/2+18)))</f>
        <v>４／７／７／４</v>
      </c>
      <c r="AJ48" s="462"/>
      <c r="AK48" s="462"/>
      <c r="AL48" s="462"/>
      <c r="AM48" s="462"/>
      <c r="AN48" s="462"/>
      <c r="AO48" s="462"/>
      <c r="AP48" s="463"/>
      <c r="AS48" s="431">
        <v>3</v>
      </c>
      <c r="AT48" s="432">
        <v>0.44444444444444442</v>
      </c>
      <c r="AU48" s="433"/>
      <c r="AV48" s="434"/>
      <c r="AW48" s="435"/>
      <c r="AX48" s="436"/>
      <c r="AY48" s="436"/>
      <c r="AZ48" s="437"/>
      <c r="BA48" s="439" t="str">
        <f>BJ36</f>
        <v>Ｓ４スペランツァ</v>
      </c>
      <c r="BB48" s="440"/>
      <c r="BC48" s="440"/>
      <c r="BD48" s="440"/>
      <c r="BE48" s="440"/>
      <c r="BF48" s="440"/>
      <c r="BG48" s="441"/>
      <c r="BH48" s="444">
        <f>IF(OR(BJ48="",BJ49=""),"",BJ48+BJ49)</f>
        <v>1</v>
      </c>
      <c r="BI48" s="445"/>
      <c r="BJ48" s="55">
        <v>0</v>
      </c>
      <c r="BK48" s="56" t="s">
        <v>123</v>
      </c>
      <c r="BL48" s="55">
        <v>2</v>
      </c>
      <c r="BM48" s="444">
        <f>IF(OR(BL48="",BL49=""),"",BL48+BL49)</f>
        <v>3</v>
      </c>
      <c r="BN48" s="445"/>
      <c r="BO48" s="444" t="str">
        <f>BJ37</f>
        <v>クラブチェルビアット</v>
      </c>
      <c r="BP48" s="440"/>
      <c r="BQ48" s="440"/>
      <c r="BR48" s="440"/>
      <c r="BS48" s="440"/>
      <c r="BT48" s="440"/>
      <c r="BU48" s="448"/>
      <c r="BV48" s="435"/>
      <c r="BW48" s="436"/>
      <c r="BX48" s="436"/>
      <c r="BY48" s="437"/>
      <c r="BZ48" s="461" t="str">
        <f ca="1">DBCS(INDIRECT("U12対戦スケジュール!e"&amp;(ROW()/2+18)))</f>
        <v>Ｄ５／Ｄ８／Ｄ８／Ｄ５</v>
      </c>
      <c r="CA48" s="462"/>
      <c r="CB48" s="462"/>
      <c r="CC48" s="462"/>
      <c r="CD48" s="462"/>
      <c r="CE48" s="462"/>
      <c r="CF48" s="462"/>
      <c r="CG48" s="463"/>
    </row>
    <row r="49" spans="1:86" ht="20.100000000000001" customHeight="1">
      <c r="B49" s="431"/>
      <c r="C49" s="432"/>
      <c r="D49" s="433"/>
      <c r="E49" s="434"/>
      <c r="F49" s="438"/>
      <c r="G49" s="436"/>
      <c r="H49" s="436"/>
      <c r="I49" s="437"/>
      <c r="J49" s="442"/>
      <c r="K49" s="442"/>
      <c r="L49" s="442"/>
      <c r="M49" s="442"/>
      <c r="N49" s="442"/>
      <c r="O49" s="442"/>
      <c r="P49" s="443"/>
      <c r="Q49" s="446"/>
      <c r="R49" s="447"/>
      <c r="S49" s="118">
        <v>5</v>
      </c>
      <c r="T49" s="54" t="s">
        <v>123</v>
      </c>
      <c r="U49" s="118">
        <v>0</v>
      </c>
      <c r="V49" s="446"/>
      <c r="W49" s="447"/>
      <c r="X49" s="449"/>
      <c r="Y49" s="442"/>
      <c r="Z49" s="442"/>
      <c r="AA49" s="442"/>
      <c r="AB49" s="442"/>
      <c r="AC49" s="442"/>
      <c r="AD49" s="450"/>
      <c r="AE49" s="438"/>
      <c r="AF49" s="436"/>
      <c r="AG49" s="436"/>
      <c r="AH49" s="437"/>
      <c r="AI49" s="459"/>
      <c r="AJ49" s="387"/>
      <c r="AK49" s="387"/>
      <c r="AL49" s="387"/>
      <c r="AM49" s="387"/>
      <c r="AN49" s="387"/>
      <c r="AO49" s="387"/>
      <c r="AP49" s="460"/>
      <c r="AS49" s="431"/>
      <c r="AT49" s="432"/>
      <c r="AU49" s="433"/>
      <c r="AV49" s="434"/>
      <c r="AW49" s="438"/>
      <c r="AX49" s="436"/>
      <c r="AY49" s="436"/>
      <c r="AZ49" s="437"/>
      <c r="BA49" s="442"/>
      <c r="BB49" s="442"/>
      <c r="BC49" s="442"/>
      <c r="BD49" s="442"/>
      <c r="BE49" s="442"/>
      <c r="BF49" s="442"/>
      <c r="BG49" s="443"/>
      <c r="BH49" s="446"/>
      <c r="BI49" s="447"/>
      <c r="BJ49" s="118">
        <v>1</v>
      </c>
      <c r="BK49" s="54" t="s">
        <v>123</v>
      </c>
      <c r="BL49" s="118">
        <v>1</v>
      </c>
      <c r="BM49" s="446"/>
      <c r="BN49" s="447"/>
      <c r="BO49" s="449"/>
      <c r="BP49" s="442"/>
      <c r="BQ49" s="442"/>
      <c r="BR49" s="442"/>
      <c r="BS49" s="442"/>
      <c r="BT49" s="442"/>
      <c r="BU49" s="450"/>
      <c r="BV49" s="438"/>
      <c r="BW49" s="436"/>
      <c r="BX49" s="436"/>
      <c r="BY49" s="437"/>
      <c r="BZ49" s="459"/>
      <c r="CA49" s="387"/>
      <c r="CB49" s="387"/>
      <c r="CC49" s="387"/>
      <c r="CD49" s="387"/>
      <c r="CE49" s="387"/>
      <c r="CF49" s="387"/>
      <c r="CG49" s="460"/>
    </row>
    <row r="50" spans="1:86" ht="20.100000000000001" customHeight="1">
      <c r="B50" s="431">
        <v>4</v>
      </c>
      <c r="C50" s="432">
        <v>0.47916666666666669</v>
      </c>
      <c r="D50" s="433">
        <v>0.4375</v>
      </c>
      <c r="E50" s="434"/>
      <c r="F50" s="435"/>
      <c r="G50" s="436"/>
      <c r="H50" s="436"/>
      <c r="I50" s="437"/>
      <c r="J50" s="439" t="str">
        <f>E36</f>
        <v>ＳＵＧＡＯ ＳＣ</v>
      </c>
      <c r="K50" s="440"/>
      <c r="L50" s="440"/>
      <c r="M50" s="440"/>
      <c r="N50" s="440"/>
      <c r="O50" s="440"/>
      <c r="P50" s="441"/>
      <c r="Q50" s="444">
        <f>IF(OR(S50="",S51=""),"",S50+S51)</f>
        <v>5</v>
      </c>
      <c r="R50" s="445"/>
      <c r="S50" s="55">
        <v>2</v>
      </c>
      <c r="T50" s="56" t="s">
        <v>123</v>
      </c>
      <c r="U50" s="55">
        <v>0</v>
      </c>
      <c r="V50" s="444">
        <f>IF(OR(U50="",U51=""),"",U50+U51)</f>
        <v>0</v>
      </c>
      <c r="W50" s="445"/>
      <c r="X50" s="444" t="str">
        <f>E37</f>
        <v>上三川ＦＣ</v>
      </c>
      <c r="Y50" s="440"/>
      <c r="Z50" s="440"/>
      <c r="AA50" s="440"/>
      <c r="AB50" s="440"/>
      <c r="AC50" s="440"/>
      <c r="AD50" s="448"/>
      <c r="AE50" s="435"/>
      <c r="AF50" s="436"/>
      <c r="AG50" s="436"/>
      <c r="AH50" s="437"/>
      <c r="AI50" s="456" t="str">
        <f ca="1">DBCS(INDIRECT("U12対戦スケジュール!c"&amp;(ROW()/2+18)))</f>
        <v>６／９／９／６</v>
      </c>
      <c r="AJ50" s="457"/>
      <c r="AK50" s="457"/>
      <c r="AL50" s="457"/>
      <c r="AM50" s="457"/>
      <c r="AN50" s="457"/>
      <c r="AO50" s="457"/>
      <c r="AP50" s="458"/>
      <c r="AS50" s="431">
        <v>4</v>
      </c>
      <c r="AT50" s="432">
        <v>0.47916666666666669</v>
      </c>
      <c r="AU50" s="433">
        <v>0.4375</v>
      </c>
      <c r="AV50" s="434"/>
      <c r="AW50" s="435"/>
      <c r="AX50" s="436"/>
      <c r="AY50" s="436"/>
      <c r="AZ50" s="437"/>
      <c r="BA50" s="439" t="str">
        <f>BJ39</f>
        <v>国本ＪＳＣ</v>
      </c>
      <c r="BB50" s="440"/>
      <c r="BC50" s="440"/>
      <c r="BD50" s="440"/>
      <c r="BE50" s="440"/>
      <c r="BF50" s="440"/>
      <c r="BG50" s="441"/>
      <c r="BH50" s="444">
        <f>IF(OR(BJ50="",BJ51=""),"",BJ50+BJ51)</f>
        <v>1</v>
      </c>
      <c r="BI50" s="445"/>
      <c r="BJ50" s="55">
        <v>1</v>
      </c>
      <c r="BK50" s="56" t="s">
        <v>123</v>
      </c>
      <c r="BL50" s="55">
        <v>2</v>
      </c>
      <c r="BM50" s="444">
        <f>IF(OR(BL50="",BL51=""),"",BL50+BL51)</f>
        <v>3</v>
      </c>
      <c r="BN50" s="445"/>
      <c r="BO50" s="444" t="str">
        <f>BJ40</f>
        <v>ブラッドレスＳＳ</v>
      </c>
      <c r="BP50" s="440"/>
      <c r="BQ50" s="440"/>
      <c r="BR50" s="440"/>
      <c r="BS50" s="440"/>
      <c r="BT50" s="440"/>
      <c r="BU50" s="448"/>
      <c r="BV50" s="435"/>
      <c r="BW50" s="436"/>
      <c r="BX50" s="436"/>
      <c r="BY50" s="437"/>
      <c r="BZ50" s="456" t="str">
        <f ca="1">DBCS(INDIRECT("U12対戦スケジュール!e"&amp;(ROW()/2+18)))</f>
        <v>Ｃ５／Ｃ８／Ｃ８／Ｃ５</v>
      </c>
      <c r="CA50" s="457"/>
      <c r="CB50" s="457"/>
      <c r="CC50" s="457"/>
      <c r="CD50" s="457"/>
      <c r="CE50" s="457"/>
      <c r="CF50" s="457"/>
      <c r="CG50" s="458"/>
    </row>
    <row r="51" spans="1:86" ht="20.100000000000001" customHeight="1">
      <c r="B51" s="431"/>
      <c r="C51" s="432"/>
      <c r="D51" s="433"/>
      <c r="E51" s="434"/>
      <c r="F51" s="438"/>
      <c r="G51" s="436"/>
      <c r="H51" s="436"/>
      <c r="I51" s="437"/>
      <c r="J51" s="442"/>
      <c r="K51" s="442"/>
      <c r="L51" s="442"/>
      <c r="M51" s="442"/>
      <c r="N51" s="442"/>
      <c r="O51" s="442"/>
      <c r="P51" s="443"/>
      <c r="Q51" s="446"/>
      <c r="R51" s="447"/>
      <c r="S51" s="118">
        <v>3</v>
      </c>
      <c r="T51" s="54" t="s">
        <v>123</v>
      </c>
      <c r="U51" s="118">
        <v>0</v>
      </c>
      <c r="V51" s="446"/>
      <c r="W51" s="447"/>
      <c r="X51" s="449"/>
      <c r="Y51" s="442"/>
      <c r="Z51" s="442"/>
      <c r="AA51" s="442"/>
      <c r="AB51" s="442"/>
      <c r="AC51" s="442"/>
      <c r="AD51" s="450"/>
      <c r="AE51" s="438"/>
      <c r="AF51" s="436"/>
      <c r="AG51" s="436"/>
      <c r="AH51" s="437"/>
      <c r="AI51" s="514"/>
      <c r="AJ51" s="457"/>
      <c r="AK51" s="457"/>
      <c r="AL51" s="457"/>
      <c r="AM51" s="457"/>
      <c r="AN51" s="457"/>
      <c r="AO51" s="457"/>
      <c r="AP51" s="458"/>
      <c r="AS51" s="431"/>
      <c r="AT51" s="432"/>
      <c r="AU51" s="433"/>
      <c r="AV51" s="434"/>
      <c r="AW51" s="438"/>
      <c r="AX51" s="436"/>
      <c r="AY51" s="436"/>
      <c r="AZ51" s="437"/>
      <c r="BA51" s="442"/>
      <c r="BB51" s="442"/>
      <c r="BC51" s="442"/>
      <c r="BD51" s="442"/>
      <c r="BE51" s="442"/>
      <c r="BF51" s="442"/>
      <c r="BG51" s="443"/>
      <c r="BH51" s="446"/>
      <c r="BI51" s="447"/>
      <c r="BJ51" s="118">
        <v>0</v>
      </c>
      <c r="BK51" s="54" t="s">
        <v>123</v>
      </c>
      <c r="BL51" s="118">
        <v>1</v>
      </c>
      <c r="BM51" s="446"/>
      <c r="BN51" s="447"/>
      <c r="BO51" s="449"/>
      <c r="BP51" s="442"/>
      <c r="BQ51" s="442"/>
      <c r="BR51" s="442"/>
      <c r="BS51" s="442"/>
      <c r="BT51" s="442"/>
      <c r="BU51" s="450"/>
      <c r="BV51" s="438"/>
      <c r="BW51" s="436"/>
      <c r="BX51" s="436"/>
      <c r="BY51" s="437"/>
      <c r="BZ51" s="514"/>
      <c r="CA51" s="457"/>
      <c r="CB51" s="457"/>
      <c r="CC51" s="457"/>
      <c r="CD51" s="457"/>
      <c r="CE51" s="457"/>
      <c r="CF51" s="457"/>
      <c r="CG51" s="458"/>
    </row>
    <row r="52" spans="1:86" ht="20.100000000000001" customHeight="1">
      <c r="B52" s="431">
        <v>5</v>
      </c>
      <c r="C52" s="432">
        <v>0.51388888888888895</v>
      </c>
      <c r="D52" s="433"/>
      <c r="E52" s="434"/>
      <c r="F52" s="435"/>
      <c r="G52" s="436"/>
      <c r="H52" s="436"/>
      <c r="I52" s="437"/>
      <c r="J52" s="439" t="str">
        <f>AG35</f>
        <v>雀宮ＦＣ</v>
      </c>
      <c r="K52" s="440"/>
      <c r="L52" s="440"/>
      <c r="M52" s="440"/>
      <c r="N52" s="440"/>
      <c r="O52" s="440"/>
      <c r="P52" s="441"/>
      <c r="Q52" s="444">
        <f>IF(OR(S52="",S53=""),"",S52+S53)</f>
        <v>1</v>
      </c>
      <c r="R52" s="445"/>
      <c r="S52" s="55">
        <v>0</v>
      </c>
      <c r="T52" s="56" t="s">
        <v>123</v>
      </c>
      <c r="U52" s="55">
        <v>0</v>
      </c>
      <c r="V52" s="444">
        <f>IF(OR(U52="",U53=""),"",U52+U53)</f>
        <v>2</v>
      </c>
      <c r="W52" s="445"/>
      <c r="X52" s="444" t="str">
        <f>AG36</f>
        <v>宇都宮北部ＦＣトレ</v>
      </c>
      <c r="Y52" s="440"/>
      <c r="Z52" s="440"/>
      <c r="AA52" s="440"/>
      <c r="AB52" s="440"/>
      <c r="AC52" s="440"/>
      <c r="AD52" s="448"/>
      <c r="AE52" s="435"/>
      <c r="AF52" s="436"/>
      <c r="AG52" s="436"/>
      <c r="AH52" s="437"/>
      <c r="AI52" s="461" t="str">
        <f ca="1">DBCS(INDIRECT("U12対戦スケジュール!c"&amp;(ROW()/2+18)))</f>
        <v>１／４／４／１</v>
      </c>
      <c r="AJ52" s="462"/>
      <c r="AK52" s="462"/>
      <c r="AL52" s="462"/>
      <c r="AM52" s="462"/>
      <c r="AN52" s="462"/>
      <c r="AO52" s="462"/>
      <c r="AP52" s="463"/>
      <c r="AS52" s="431">
        <v>5</v>
      </c>
      <c r="AT52" s="432">
        <v>0.51388888888888895</v>
      </c>
      <c r="AU52" s="433"/>
      <c r="AV52" s="434"/>
      <c r="AW52" s="435"/>
      <c r="AX52" s="436"/>
      <c r="AY52" s="436"/>
      <c r="AZ52" s="437"/>
      <c r="BA52" s="439" t="str">
        <f>BJ35</f>
        <v>ＦＣみらい Ｐ</v>
      </c>
      <c r="BB52" s="440"/>
      <c r="BC52" s="440"/>
      <c r="BD52" s="440"/>
      <c r="BE52" s="440"/>
      <c r="BF52" s="440"/>
      <c r="BG52" s="441"/>
      <c r="BH52" s="444">
        <f>IF(OR(BJ52="",BJ53=""),"",BJ52+BJ53)</f>
        <v>3</v>
      </c>
      <c r="BI52" s="445"/>
      <c r="BJ52" s="55">
        <v>1</v>
      </c>
      <c r="BK52" s="56" t="s">
        <v>123</v>
      </c>
      <c r="BL52" s="55">
        <v>0</v>
      </c>
      <c r="BM52" s="444">
        <f>IF(OR(BL52="",BL53=""),"",BL52+BL53)</f>
        <v>0</v>
      </c>
      <c r="BN52" s="445"/>
      <c r="BO52" s="444" t="str">
        <f>BJ36</f>
        <v>Ｓ４スペランツァ</v>
      </c>
      <c r="BP52" s="440"/>
      <c r="BQ52" s="440"/>
      <c r="BR52" s="440"/>
      <c r="BS52" s="440"/>
      <c r="BT52" s="440"/>
      <c r="BU52" s="448"/>
      <c r="BV52" s="435"/>
      <c r="BW52" s="436"/>
      <c r="BX52" s="436"/>
      <c r="BY52" s="437"/>
      <c r="BZ52" s="461" t="str">
        <f ca="1">DBCS(INDIRECT("U12対戦スケジュール!e"&amp;(ROW()/2+18)))</f>
        <v>Ｄ２／Ｄ５／Ｄ５／Ｄ２</v>
      </c>
      <c r="CA52" s="462"/>
      <c r="CB52" s="462"/>
      <c r="CC52" s="462"/>
      <c r="CD52" s="462"/>
      <c r="CE52" s="462"/>
      <c r="CF52" s="462"/>
      <c r="CG52" s="463"/>
    </row>
    <row r="53" spans="1:86" ht="20.100000000000001" customHeight="1">
      <c r="B53" s="431"/>
      <c r="C53" s="432"/>
      <c r="D53" s="433"/>
      <c r="E53" s="434"/>
      <c r="F53" s="438"/>
      <c r="G53" s="436"/>
      <c r="H53" s="436"/>
      <c r="I53" s="437"/>
      <c r="J53" s="442"/>
      <c r="K53" s="442"/>
      <c r="L53" s="442"/>
      <c r="M53" s="442"/>
      <c r="N53" s="442"/>
      <c r="O53" s="442"/>
      <c r="P53" s="443"/>
      <c r="Q53" s="446"/>
      <c r="R53" s="447"/>
      <c r="S53" s="118">
        <v>1</v>
      </c>
      <c r="T53" s="54" t="s">
        <v>123</v>
      </c>
      <c r="U53" s="118">
        <v>2</v>
      </c>
      <c r="V53" s="446"/>
      <c r="W53" s="447"/>
      <c r="X53" s="449"/>
      <c r="Y53" s="442"/>
      <c r="Z53" s="442"/>
      <c r="AA53" s="442"/>
      <c r="AB53" s="442"/>
      <c r="AC53" s="442"/>
      <c r="AD53" s="450"/>
      <c r="AE53" s="438"/>
      <c r="AF53" s="436"/>
      <c r="AG53" s="436"/>
      <c r="AH53" s="437"/>
      <c r="AI53" s="459"/>
      <c r="AJ53" s="387"/>
      <c r="AK53" s="387"/>
      <c r="AL53" s="387"/>
      <c r="AM53" s="387"/>
      <c r="AN53" s="387"/>
      <c r="AO53" s="387"/>
      <c r="AP53" s="460"/>
      <c r="AS53" s="431"/>
      <c r="AT53" s="432"/>
      <c r="AU53" s="433"/>
      <c r="AV53" s="434"/>
      <c r="AW53" s="438"/>
      <c r="AX53" s="436"/>
      <c r="AY53" s="436"/>
      <c r="AZ53" s="437"/>
      <c r="BA53" s="442"/>
      <c r="BB53" s="442"/>
      <c r="BC53" s="442"/>
      <c r="BD53" s="442"/>
      <c r="BE53" s="442"/>
      <c r="BF53" s="442"/>
      <c r="BG53" s="443"/>
      <c r="BH53" s="446"/>
      <c r="BI53" s="447"/>
      <c r="BJ53" s="118">
        <v>2</v>
      </c>
      <c r="BK53" s="54" t="s">
        <v>123</v>
      </c>
      <c r="BL53" s="118">
        <v>0</v>
      </c>
      <c r="BM53" s="446"/>
      <c r="BN53" s="447"/>
      <c r="BO53" s="449"/>
      <c r="BP53" s="442"/>
      <c r="BQ53" s="442"/>
      <c r="BR53" s="442"/>
      <c r="BS53" s="442"/>
      <c r="BT53" s="442"/>
      <c r="BU53" s="450"/>
      <c r="BV53" s="438"/>
      <c r="BW53" s="436"/>
      <c r="BX53" s="436"/>
      <c r="BY53" s="437"/>
      <c r="BZ53" s="459"/>
      <c r="CA53" s="387"/>
      <c r="CB53" s="387"/>
      <c r="CC53" s="387"/>
      <c r="CD53" s="387"/>
      <c r="CE53" s="387"/>
      <c r="CF53" s="387"/>
      <c r="CG53" s="460"/>
    </row>
    <row r="54" spans="1:86" ht="20.100000000000001" customHeight="1">
      <c r="B54" s="431">
        <v>6</v>
      </c>
      <c r="C54" s="432">
        <v>0.54861111111111105</v>
      </c>
      <c r="D54" s="433">
        <v>0.4375</v>
      </c>
      <c r="E54" s="434"/>
      <c r="F54" s="435"/>
      <c r="G54" s="436"/>
      <c r="H54" s="436"/>
      <c r="I54" s="437"/>
      <c r="J54" s="439" t="str">
        <f>E35</f>
        <v>清原ＳＳＳ</v>
      </c>
      <c r="K54" s="440"/>
      <c r="L54" s="440"/>
      <c r="M54" s="440"/>
      <c r="N54" s="440"/>
      <c r="O54" s="440"/>
      <c r="P54" s="441"/>
      <c r="Q54" s="444">
        <f>IF(OR(S54="",S55=""),"",S54+S55)</f>
        <v>2</v>
      </c>
      <c r="R54" s="445"/>
      <c r="S54" s="55">
        <v>2</v>
      </c>
      <c r="T54" s="56" t="s">
        <v>123</v>
      </c>
      <c r="U54" s="55">
        <v>0</v>
      </c>
      <c r="V54" s="444">
        <f>IF(OR(U54="",U55=""),"",U54+U55)</f>
        <v>1</v>
      </c>
      <c r="W54" s="445"/>
      <c r="X54" s="444" t="str">
        <f>E36</f>
        <v>ＳＵＧＡＯ ＳＣ</v>
      </c>
      <c r="Y54" s="440"/>
      <c r="Z54" s="440"/>
      <c r="AA54" s="440"/>
      <c r="AB54" s="440"/>
      <c r="AC54" s="440"/>
      <c r="AD54" s="448"/>
      <c r="AE54" s="435"/>
      <c r="AF54" s="436"/>
      <c r="AG54" s="436"/>
      <c r="AH54" s="437"/>
      <c r="AI54" s="461" t="str">
        <f ca="1">DBCS(INDIRECT("U12対戦スケジュール!c"&amp;(ROW()/2+18)))</f>
        <v>３／６／６／３</v>
      </c>
      <c r="AJ54" s="462"/>
      <c r="AK54" s="462"/>
      <c r="AL54" s="462"/>
      <c r="AM54" s="462"/>
      <c r="AN54" s="462"/>
      <c r="AO54" s="462"/>
      <c r="AP54" s="463"/>
      <c r="AS54" s="431">
        <v>6</v>
      </c>
      <c r="AT54" s="432">
        <v>0.54861111111111105</v>
      </c>
      <c r="AU54" s="433">
        <v>0.4375</v>
      </c>
      <c r="AV54" s="434"/>
      <c r="AW54" s="435"/>
      <c r="AX54" s="436"/>
      <c r="AY54" s="436"/>
      <c r="AZ54" s="437"/>
      <c r="BA54" s="439" t="str">
        <f>BJ38</f>
        <v>上三川ＳＣ</v>
      </c>
      <c r="BB54" s="440"/>
      <c r="BC54" s="440"/>
      <c r="BD54" s="440"/>
      <c r="BE54" s="440"/>
      <c r="BF54" s="440"/>
      <c r="BG54" s="441"/>
      <c r="BH54" s="444">
        <f>IF(OR(BJ54="",BJ55=""),"",BJ54+BJ55)</f>
        <v>4</v>
      </c>
      <c r="BI54" s="445"/>
      <c r="BJ54" s="55">
        <v>4</v>
      </c>
      <c r="BK54" s="56" t="s">
        <v>123</v>
      </c>
      <c r="BL54" s="55">
        <v>2</v>
      </c>
      <c r="BM54" s="444">
        <f>IF(OR(BL54="",BL55=""),"",BL54+BL55)</f>
        <v>4</v>
      </c>
      <c r="BN54" s="445"/>
      <c r="BO54" s="444" t="str">
        <f>BJ39</f>
        <v>国本ＪＳＣ</v>
      </c>
      <c r="BP54" s="440"/>
      <c r="BQ54" s="440"/>
      <c r="BR54" s="440"/>
      <c r="BS54" s="440"/>
      <c r="BT54" s="440"/>
      <c r="BU54" s="448"/>
      <c r="BV54" s="435"/>
      <c r="BW54" s="436"/>
      <c r="BX54" s="436"/>
      <c r="BY54" s="437"/>
      <c r="BZ54" s="461" t="str">
        <f ca="1">DBCS(INDIRECT("U12対戦スケジュール!e"&amp;(ROW()/2+18)))</f>
        <v>Ｃ２／Ｃ５／Ｃ５／Ｃ２</v>
      </c>
      <c r="CA54" s="462"/>
      <c r="CB54" s="462"/>
      <c r="CC54" s="462"/>
      <c r="CD54" s="462"/>
      <c r="CE54" s="462"/>
      <c r="CF54" s="462"/>
      <c r="CG54" s="463"/>
    </row>
    <row r="55" spans="1:86" ht="20.100000000000001" customHeight="1" thickBot="1">
      <c r="B55" s="468"/>
      <c r="C55" s="472"/>
      <c r="D55" s="473"/>
      <c r="E55" s="474"/>
      <c r="F55" s="476"/>
      <c r="G55" s="477"/>
      <c r="H55" s="477"/>
      <c r="I55" s="478"/>
      <c r="J55" s="482"/>
      <c r="K55" s="482"/>
      <c r="L55" s="482"/>
      <c r="M55" s="482"/>
      <c r="N55" s="482"/>
      <c r="O55" s="482"/>
      <c r="P55" s="483"/>
      <c r="Q55" s="549"/>
      <c r="R55" s="550"/>
      <c r="S55" s="57">
        <v>0</v>
      </c>
      <c r="T55" s="58" t="s">
        <v>123</v>
      </c>
      <c r="U55" s="57">
        <v>1</v>
      </c>
      <c r="V55" s="549"/>
      <c r="W55" s="550"/>
      <c r="X55" s="552"/>
      <c r="Y55" s="482"/>
      <c r="Z55" s="482"/>
      <c r="AA55" s="482"/>
      <c r="AB55" s="482"/>
      <c r="AC55" s="482"/>
      <c r="AD55" s="553"/>
      <c r="AE55" s="476"/>
      <c r="AF55" s="477"/>
      <c r="AG55" s="477"/>
      <c r="AH55" s="478"/>
      <c r="AI55" s="464"/>
      <c r="AJ55" s="465"/>
      <c r="AK55" s="465"/>
      <c r="AL55" s="465"/>
      <c r="AM55" s="465"/>
      <c r="AN55" s="465"/>
      <c r="AO55" s="465"/>
      <c r="AP55" s="466"/>
      <c r="AS55" s="468"/>
      <c r="AT55" s="472"/>
      <c r="AU55" s="473"/>
      <c r="AV55" s="474"/>
      <c r="AW55" s="476"/>
      <c r="AX55" s="477"/>
      <c r="AY55" s="477"/>
      <c r="AZ55" s="478"/>
      <c r="BA55" s="482"/>
      <c r="BB55" s="482"/>
      <c r="BC55" s="482"/>
      <c r="BD55" s="482"/>
      <c r="BE55" s="482"/>
      <c r="BF55" s="482"/>
      <c r="BG55" s="483"/>
      <c r="BH55" s="549"/>
      <c r="BI55" s="550"/>
      <c r="BJ55" s="57">
        <v>0</v>
      </c>
      <c r="BK55" s="58" t="s">
        <v>123</v>
      </c>
      <c r="BL55" s="57">
        <v>2</v>
      </c>
      <c r="BM55" s="549"/>
      <c r="BN55" s="550"/>
      <c r="BO55" s="552"/>
      <c r="BP55" s="482"/>
      <c r="BQ55" s="482"/>
      <c r="BR55" s="482"/>
      <c r="BS55" s="482"/>
      <c r="BT55" s="482"/>
      <c r="BU55" s="553"/>
      <c r="BV55" s="476"/>
      <c r="BW55" s="477"/>
      <c r="BX55" s="477"/>
      <c r="BY55" s="478"/>
      <c r="BZ55" s="464"/>
      <c r="CA55" s="465"/>
      <c r="CB55" s="465"/>
      <c r="CC55" s="465"/>
      <c r="CD55" s="465"/>
      <c r="CE55" s="465"/>
      <c r="CF55" s="465"/>
      <c r="CG55" s="466"/>
    </row>
    <row r="56" spans="1:86" s="47" customFormat="1" ht="15.75" customHeight="1" thickBot="1">
      <c r="A56" s="45"/>
      <c r="B56" s="115"/>
      <c r="C56" s="116"/>
      <c r="D56" s="116"/>
      <c r="E56" s="116"/>
      <c r="F56" s="115"/>
      <c r="G56" s="115"/>
      <c r="H56" s="115"/>
      <c r="I56" s="115"/>
      <c r="J56" s="115"/>
      <c r="K56" s="111"/>
      <c r="L56" s="111"/>
      <c r="M56" s="62"/>
      <c r="N56" s="63"/>
      <c r="O56" s="62"/>
      <c r="P56" s="111"/>
      <c r="Q56" s="111"/>
      <c r="R56" s="115"/>
      <c r="S56" s="115"/>
      <c r="T56" s="115"/>
      <c r="U56" s="115"/>
      <c r="V56" s="115"/>
      <c r="W56" s="64"/>
      <c r="X56" s="64"/>
      <c r="Y56" s="64"/>
      <c r="Z56" s="64"/>
      <c r="AA56" s="64"/>
      <c r="AB56" s="64"/>
      <c r="AC56" s="45"/>
      <c r="AR56" s="45"/>
      <c r="AS56" s="115"/>
      <c r="AT56" s="116"/>
      <c r="AU56" s="116"/>
      <c r="AV56" s="116"/>
      <c r="AW56" s="115"/>
      <c r="AX56" s="115"/>
      <c r="AY56" s="115"/>
      <c r="AZ56" s="115"/>
      <c r="BA56" s="115"/>
      <c r="BB56" s="111"/>
      <c r="BC56" s="111"/>
      <c r="BD56" s="62"/>
      <c r="BE56" s="63"/>
      <c r="BF56" s="62"/>
      <c r="BG56" s="111"/>
      <c r="BH56" s="111"/>
      <c r="BI56" s="115"/>
      <c r="BJ56" s="115"/>
      <c r="BK56" s="115"/>
      <c r="BL56" s="115"/>
      <c r="BM56" s="115"/>
      <c r="BN56" s="64"/>
      <c r="BO56" s="64"/>
      <c r="BP56" s="64"/>
      <c r="BQ56" s="64"/>
      <c r="BR56" s="64"/>
      <c r="BS56" s="64"/>
      <c r="BT56" s="45"/>
    </row>
    <row r="57" spans="1:86" ht="20.25" customHeight="1" thickBot="1">
      <c r="D57" s="451" t="s">
        <v>124</v>
      </c>
      <c r="E57" s="452"/>
      <c r="F57" s="452"/>
      <c r="G57" s="452"/>
      <c r="H57" s="452"/>
      <c r="I57" s="452"/>
      <c r="J57" s="452" t="s">
        <v>121</v>
      </c>
      <c r="K57" s="452"/>
      <c r="L57" s="452"/>
      <c r="M57" s="452"/>
      <c r="N57" s="452"/>
      <c r="O57" s="452"/>
      <c r="P57" s="452"/>
      <c r="Q57" s="452"/>
      <c r="R57" s="453" t="s">
        <v>125</v>
      </c>
      <c r="S57" s="453"/>
      <c r="T57" s="453"/>
      <c r="U57" s="453"/>
      <c r="V57" s="453"/>
      <c r="W57" s="453"/>
      <c r="X57" s="453"/>
      <c r="Y57" s="453"/>
      <c r="Z57" s="453"/>
      <c r="AA57" s="454" t="s">
        <v>126</v>
      </c>
      <c r="AB57" s="454"/>
      <c r="AC57" s="454"/>
      <c r="AD57" s="454" t="s">
        <v>127</v>
      </c>
      <c r="AE57" s="454"/>
      <c r="AF57" s="454"/>
      <c r="AG57" s="454"/>
      <c r="AH57" s="454"/>
      <c r="AI57" s="454"/>
      <c r="AJ57" s="454"/>
      <c r="AK57" s="454"/>
      <c r="AL57" s="454"/>
      <c r="AM57" s="455"/>
      <c r="AU57" s="451" t="s">
        <v>124</v>
      </c>
      <c r="AV57" s="452"/>
      <c r="AW57" s="452"/>
      <c r="AX57" s="452"/>
      <c r="AY57" s="452"/>
      <c r="AZ57" s="452"/>
      <c r="BA57" s="452" t="s">
        <v>121</v>
      </c>
      <c r="BB57" s="452"/>
      <c r="BC57" s="452"/>
      <c r="BD57" s="452"/>
      <c r="BE57" s="452"/>
      <c r="BF57" s="452"/>
      <c r="BG57" s="452"/>
      <c r="BH57" s="452"/>
      <c r="BI57" s="453" t="s">
        <v>125</v>
      </c>
      <c r="BJ57" s="453"/>
      <c r="BK57" s="453"/>
      <c r="BL57" s="453"/>
      <c r="BM57" s="453"/>
      <c r="BN57" s="453"/>
      <c r="BO57" s="453"/>
      <c r="BP57" s="453"/>
      <c r="BQ57" s="453"/>
      <c r="BR57" s="454" t="s">
        <v>126</v>
      </c>
      <c r="BS57" s="454"/>
      <c r="BT57" s="454"/>
      <c r="BU57" s="454" t="s">
        <v>127</v>
      </c>
      <c r="BV57" s="454"/>
      <c r="BW57" s="454"/>
      <c r="BX57" s="454"/>
      <c r="BY57" s="454"/>
      <c r="BZ57" s="454"/>
      <c r="CA57" s="454"/>
      <c r="CB57" s="454"/>
      <c r="CC57" s="454"/>
      <c r="CD57" s="455"/>
    </row>
    <row r="58" spans="1:86" ht="30" customHeight="1">
      <c r="D58" s="410" t="s">
        <v>128</v>
      </c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2"/>
      <c r="S58" s="412"/>
      <c r="T58" s="412"/>
      <c r="U58" s="412"/>
      <c r="V58" s="412"/>
      <c r="W58" s="412"/>
      <c r="X58" s="412"/>
      <c r="Y58" s="412"/>
      <c r="Z58" s="412"/>
      <c r="AA58" s="413"/>
      <c r="AB58" s="413"/>
      <c r="AC58" s="413"/>
      <c r="AD58" s="414"/>
      <c r="AE58" s="414"/>
      <c r="AF58" s="414"/>
      <c r="AG58" s="414"/>
      <c r="AH58" s="414"/>
      <c r="AI58" s="414"/>
      <c r="AJ58" s="414"/>
      <c r="AK58" s="414"/>
      <c r="AL58" s="414"/>
      <c r="AM58" s="415"/>
      <c r="AU58" s="410" t="s">
        <v>128</v>
      </c>
      <c r="AV58" s="411"/>
      <c r="AW58" s="411"/>
      <c r="AX58" s="411"/>
      <c r="AY58" s="411"/>
      <c r="AZ58" s="411"/>
      <c r="BA58" s="411"/>
      <c r="BB58" s="411"/>
      <c r="BC58" s="411"/>
      <c r="BD58" s="411"/>
      <c r="BE58" s="411"/>
      <c r="BF58" s="411"/>
      <c r="BG58" s="411"/>
      <c r="BH58" s="411"/>
      <c r="BI58" s="412"/>
      <c r="BJ58" s="412"/>
      <c r="BK58" s="412"/>
      <c r="BL58" s="412"/>
      <c r="BM58" s="412"/>
      <c r="BN58" s="412"/>
      <c r="BO58" s="412"/>
      <c r="BP58" s="412"/>
      <c r="BQ58" s="412"/>
      <c r="BR58" s="413"/>
      <c r="BS58" s="413"/>
      <c r="BT58" s="413"/>
      <c r="BU58" s="414"/>
      <c r="BV58" s="414"/>
      <c r="BW58" s="414"/>
      <c r="BX58" s="414"/>
      <c r="BY58" s="414"/>
      <c r="BZ58" s="414"/>
      <c r="CA58" s="414"/>
      <c r="CB58" s="414"/>
      <c r="CC58" s="414"/>
      <c r="CD58" s="415"/>
    </row>
    <row r="59" spans="1:86" ht="30" customHeight="1">
      <c r="D59" s="419" t="s">
        <v>128</v>
      </c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1"/>
      <c r="S59" s="421"/>
      <c r="T59" s="421"/>
      <c r="U59" s="421"/>
      <c r="V59" s="421"/>
      <c r="W59" s="421"/>
      <c r="X59" s="421"/>
      <c r="Y59" s="421"/>
      <c r="Z59" s="421"/>
      <c r="AA59" s="422"/>
      <c r="AB59" s="422"/>
      <c r="AC59" s="422"/>
      <c r="AD59" s="423"/>
      <c r="AE59" s="423"/>
      <c r="AF59" s="423"/>
      <c r="AG59" s="423"/>
      <c r="AH59" s="423"/>
      <c r="AI59" s="423"/>
      <c r="AJ59" s="423"/>
      <c r="AK59" s="423"/>
      <c r="AL59" s="423"/>
      <c r="AM59" s="424"/>
      <c r="AU59" s="419" t="s">
        <v>128</v>
      </c>
      <c r="AV59" s="420"/>
      <c r="AW59" s="420"/>
      <c r="AX59" s="420"/>
      <c r="AY59" s="420"/>
      <c r="AZ59" s="420"/>
      <c r="BA59" s="420"/>
      <c r="BB59" s="420"/>
      <c r="BC59" s="420"/>
      <c r="BD59" s="420"/>
      <c r="BE59" s="420"/>
      <c r="BF59" s="420"/>
      <c r="BG59" s="420"/>
      <c r="BH59" s="420"/>
      <c r="BI59" s="421"/>
      <c r="BJ59" s="421"/>
      <c r="BK59" s="421"/>
      <c r="BL59" s="421"/>
      <c r="BM59" s="421"/>
      <c r="BN59" s="421"/>
      <c r="BO59" s="421"/>
      <c r="BP59" s="421"/>
      <c r="BQ59" s="421"/>
      <c r="BR59" s="422"/>
      <c r="BS59" s="422"/>
      <c r="BT59" s="422"/>
      <c r="BU59" s="423"/>
      <c r="BV59" s="423"/>
      <c r="BW59" s="423"/>
      <c r="BX59" s="423"/>
      <c r="BY59" s="423"/>
      <c r="BZ59" s="423"/>
      <c r="CA59" s="423"/>
      <c r="CB59" s="423"/>
      <c r="CC59" s="423"/>
      <c r="CD59" s="424"/>
    </row>
    <row r="60" spans="1:86" ht="30" customHeight="1" thickBot="1">
      <c r="D60" s="425" t="s">
        <v>128</v>
      </c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7"/>
      <c r="S60" s="427"/>
      <c r="T60" s="427"/>
      <c r="U60" s="427"/>
      <c r="V60" s="427"/>
      <c r="W60" s="427"/>
      <c r="X60" s="427"/>
      <c r="Y60" s="427"/>
      <c r="Z60" s="427"/>
      <c r="AA60" s="428"/>
      <c r="AB60" s="428"/>
      <c r="AC60" s="428"/>
      <c r="AD60" s="429"/>
      <c r="AE60" s="429"/>
      <c r="AF60" s="429"/>
      <c r="AG60" s="429"/>
      <c r="AH60" s="429"/>
      <c r="AI60" s="429"/>
      <c r="AJ60" s="429"/>
      <c r="AK60" s="429"/>
      <c r="AL60" s="429"/>
      <c r="AM60" s="430"/>
      <c r="AU60" s="425" t="s">
        <v>128</v>
      </c>
      <c r="AV60" s="426"/>
      <c r="AW60" s="426"/>
      <c r="AX60" s="426"/>
      <c r="AY60" s="426"/>
      <c r="AZ60" s="426"/>
      <c r="BA60" s="426"/>
      <c r="BB60" s="426"/>
      <c r="BC60" s="426"/>
      <c r="BD60" s="426"/>
      <c r="BE60" s="426"/>
      <c r="BF60" s="426"/>
      <c r="BG60" s="426"/>
      <c r="BH60" s="426"/>
      <c r="BI60" s="427"/>
      <c r="BJ60" s="427"/>
      <c r="BK60" s="427"/>
      <c r="BL60" s="427"/>
      <c r="BM60" s="427"/>
      <c r="BN60" s="427"/>
      <c r="BO60" s="427"/>
      <c r="BP60" s="427"/>
      <c r="BQ60" s="427"/>
      <c r="BR60" s="428"/>
      <c r="BS60" s="428"/>
      <c r="BT60" s="428"/>
      <c r="BU60" s="429"/>
      <c r="BV60" s="429"/>
      <c r="BW60" s="429"/>
      <c r="BX60" s="429"/>
      <c r="BY60" s="429"/>
      <c r="BZ60" s="429"/>
      <c r="CA60" s="429"/>
      <c r="CB60" s="429"/>
      <c r="CC60" s="429"/>
      <c r="CD60" s="430"/>
    </row>
    <row r="61" spans="1:86" ht="14.25" customHeight="1">
      <c r="A61" s="542" t="s">
        <v>459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542"/>
      <c r="AO61" s="542"/>
      <c r="AP61" s="542"/>
      <c r="AQ61" s="542"/>
      <c r="AR61" s="542" t="s">
        <v>428</v>
      </c>
      <c r="AS61" s="542"/>
      <c r="AT61" s="542"/>
      <c r="AU61" s="542"/>
      <c r="AV61" s="542"/>
      <c r="AW61" s="542"/>
      <c r="AX61" s="542"/>
      <c r="AY61" s="542"/>
      <c r="AZ61" s="542"/>
      <c r="BA61" s="542"/>
      <c r="BB61" s="542"/>
      <c r="BC61" s="542"/>
      <c r="BD61" s="542"/>
      <c r="BE61" s="542"/>
      <c r="BF61" s="542"/>
      <c r="BG61" s="542"/>
      <c r="BH61" s="542"/>
      <c r="BI61" s="542"/>
      <c r="BJ61" s="542"/>
      <c r="BK61" s="542"/>
      <c r="BL61" s="542"/>
      <c r="BM61" s="542"/>
      <c r="BN61" s="542"/>
      <c r="BO61" s="542"/>
      <c r="BP61" s="542"/>
      <c r="BQ61" s="542"/>
      <c r="BR61" s="542"/>
      <c r="BS61" s="542"/>
      <c r="BT61" s="542"/>
      <c r="BU61" s="542"/>
      <c r="BV61" s="542"/>
      <c r="BW61" s="542"/>
      <c r="BX61" s="542"/>
      <c r="BY61" s="542"/>
      <c r="BZ61" s="542"/>
      <c r="CA61" s="542"/>
      <c r="CB61" s="542"/>
      <c r="CC61" s="542"/>
      <c r="CD61" s="542"/>
      <c r="CE61" s="542"/>
      <c r="CF61" s="542"/>
      <c r="CG61" s="542"/>
      <c r="CH61" s="542"/>
    </row>
    <row r="62" spans="1:86" ht="14.25" customHeight="1">
      <c r="A62" s="542"/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2"/>
      <c r="X62" s="542"/>
      <c r="Y62" s="542"/>
      <c r="Z62" s="542"/>
      <c r="AA62" s="542"/>
      <c r="AB62" s="542"/>
      <c r="AC62" s="542"/>
      <c r="AD62" s="542"/>
      <c r="AE62" s="542"/>
      <c r="AF62" s="542"/>
      <c r="AG62" s="542"/>
      <c r="AH62" s="542"/>
      <c r="AI62" s="542"/>
      <c r="AJ62" s="542"/>
      <c r="AK62" s="542"/>
      <c r="AL62" s="542"/>
      <c r="AM62" s="542"/>
      <c r="AN62" s="542"/>
      <c r="AO62" s="542"/>
      <c r="AP62" s="542"/>
      <c r="AQ62" s="542"/>
      <c r="AR62" s="542"/>
      <c r="AS62" s="542"/>
      <c r="AT62" s="542"/>
      <c r="AU62" s="542"/>
      <c r="AV62" s="542"/>
      <c r="AW62" s="542"/>
      <c r="AX62" s="542"/>
      <c r="AY62" s="542"/>
      <c r="AZ62" s="542"/>
      <c r="BA62" s="542"/>
      <c r="BB62" s="542"/>
      <c r="BC62" s="542"/>
      <c r="BD62" s="542"/>
      <c r="BE62" s="542"/>
      <c r="BF62" s="542"/>
      <c r="BG62" s="542"/>
      <c r="BH62" s="542"/>
      <c r="BI62" s="542"/>
      <c r="BJ62" s="542"/>
      <c r="BK62" s="542"/>
      <c r="BL62" s="542"/>
      <c r="BM62" s="542"/>
      <c r="BN62" s="542"/>
      <c r="BO62" s="542"/>
      <c r="BP62" s="542"/>
      <c r="BQ62" s="542"/>
      <c r="BR62" s="542"/>
      <c r="BS62" s="542"/>
      <c r="BT62" s="542"/>
      <c r="BU62" s="542"/>
      <c r="BV62" s="542"/>
      <c r="BW62" s="542"/>
      <c r="BX62" s="542"/>
      <c r="BY62" s="542"/>
      <c r="BZ62" s="542"/>
      <c r="CA62" s="542"/>
      <c r="CB62" s="542"/>
      <c r="CC62" s="542"/>
      <c r="CD62" s="542"/>
      <c r="CE62" s="542"/>
      <c r="CF62" s="542"/>
      <c r="CG62" s="542"/>
      <c r="CH62" s="542"/>
    </row>
    <row r="63" spans="1:86" ht="27.75" customHeight="1">
      <c r="C63" s="543" t="s">
        <v>117</v>
      </c>
      <c r="D63" s="543"/>
      <c r="E63" s="543"/>
      <c r="F63" s="543"/>
      <c r="G63" s="546" t="str">
        <f>U12対戦スケジュール!B60</f>
        <v>石井５</v>
      </c>
      <c r="H63" s="557"/>
      <c r="I63" s="557"/>
      <c r="J63" s="557"/>
      <c r="K63" s="557"/>
      <c r="L63" s="557"/>
      <c r="M63" s="557"/>
      <c r="N63" s="557"/>
      <c r="O63" s="557"/>
      <c r="P63" s="543" t="s">
        <v>118</v>
      </c>
      <c r="Q63" s="543"/>
      <c r="R63" s="543"/>
      <c r="S63" s="543"/>
      <c r="T63" s="546" t="str">
        <f>U12対戦スケジュール!B61</f>
        <v>清原ＳＳＳ</v>
      </c>
      <c r="U63" s="557"/>
      <c r="V63" s="557"/>
      <c r="W63" s="557"/>
      <c r="X63" s="557"/>
      <c r="Y63" s="557"/>
      <c r="Z63" s="557"/>
      <c r="AA63" s="557"/>
      <c r="AB63" s="557"/>
      <c r="AC63" s="543" t="s">
        <v>119</v>
      </c>
      <c r="AD63" s="543"/>
      <c r="AE63" s="543"/>
      <c r="AF63" s="543"/>
      <c r="AG63" s="547">
        <v>43352</v>
      </c>
      <c r="AH63" s="547"/>
      <c r="AI63" s="547"/>
      <c r="AJ63" s="547"/>
      <c r="AK63" s="547"/>
      <c r="AL63" s="547"/>
      <c r="AM63" s="547"/>
      <c r="AN63" s="547"/>
      <c r="AO63" s="547"/>
      <c r="AT63" s="543" t="s">
        <v>117</v>
      </c>
      <c r="AU63" s="543"/>
      <c r="AV63" s="543"/>
      <c r="AW63" s="543"/>
      <c r="AX63" s="546" t="str">
        <f>U12対戦スケジュール!D60</f>
        <v>陽南小</v>
      </c>
      <c r="AY63" s="557"/>
      <c r="AZ63" s="557"/>
      <c r="BA63" s="557"/>
      <c r="BB63" s="557"/>
      <c r="BC63" s="557"/>
      <c r="BD63" s="557"/>
      <c r="BE63" s="557"/>
      <c r="BF63" s="557"/>
      <c r="BG63" s="543" t="s">
        <v>118</v>
      </c>
      <c r="BH63" s="543"/>
      <c r="BI63" s="543"/>
      <c r="BJ63" s="543"/>
      <c r="BK63" s="546" t="str">
        <f>U12対戦スケジュール!D61</f>
        <v>緑が丘ＹＦＣ</v>
      </c>
      <c r="BL63" s="557"/>
      <c r="BM63" s="557"/>
      <c r="BN63" s="557"/>
      <c r="BO63" s="557"/>
      <c r="BP63" s="557"/>
      <c r="BQ63" s="557"/>
      <c r="BR63" s="557"/>
      <c r="BS63" s="557"/>
      <c r="BT63" s="543" t="s">
        <v>119</v>
      </c>
      <c r="BU63" s="543"/>
      <c r="BV63" s="543"/>
      <c r="BW63" s="543"/>
      <c r="BX63" s="547">
        <v>43352</v>
      </c>
      <c r="BY63" s="547"/>
      <c r="BZ63" s="547"/>
      <c r="CA63" s="547"/>
      <c r="CB63" s="547"/>
      <c r="CC63" s="547"/>
      <c r="CD63" s="547"/>
      <c r="CE63" s="547"/>
      <c r="CF63" s="547"/>
    </row>
    <row r="64" spans="1:86" ht="1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44"/>
      <c r="X64" s="44"/>
      <c r="Y64" s="44"/>
      <c r="Z64" s="44"/>
      <c r="AA64" s="44"/>
      <c r="AB64" s="44"/>
      <c r="AC64" s="44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44"/>
      <c r="BO64" s="44"/>
      <c r="BP64" s="44"/>
      <c r="BQ64" s="44"/>
      <c r="BR64" s="44"/>
      <c r="BS64" s="44"/>
      <c r="BT64" s="44"/>
    </row>
    <row r="65" spans="2:86" ht="18" customHeight="1">
      <c r="C65" s="407" t="s">
        <v>447</v>
      </c>
      <c r="D65" s="407"/>
      <c r="E65" s="408" t="str">
        <f>U12組合せ!$H$10</f>
        <v>清原ＳＳＳ</v>
      </c>
      <c r="F65" s="408"/>
      <c r="G65" s="408"/>
      <c r="H65" s="408"/>
      <c r="I65" s="408"/>
      <c r="J65" s="408"/>
      <c r="K65" s="408"/>
      <c r="L65" s="408"/>
      <c r="M65" s="408"/>
      <c r="N65" s="408"/>
      <c r="O65" s="45"/>
      <c r="P65" s="45"/>
      <c r="Q65" s="403" t="s">
        <v>455</v>
      </c>
      <c r="R65" s="403"/>
      <c r="S65" s="408" t="str">
        <f>U12組合せ!$H$11</f>
        <v>ＦＣみらい Ｐ</v>
      </c>
      <c r="T65" s="408"/>
      <c r="U65" s="408"/>
      <c r="V65" s="408"/>
      <c r="W65" s="408"/>
      <c r="X65" s="408"/>
      <c r="Y65" s="408"/>
      <c r="Z65" s="408"/>
      <c r="AA65" s="408"/>
      <c r="AB65" s="408"/>
      <c r="AC65" s="46"/>
      <c r="AD65" s="47"/>
      <c r="AE65" s="409" t="s">
        <v>424</v>
      </c>
      <c r="AF65" s="409"/>
      <c r="AG65" s="408" t="str">
        <f>U12組合せ!$H$12</f>
        <v>雀宮ＦＣ</v>
      </c>
      <c r="AH65" s="408"/>
      <c r="AI65" s="408"/>
      <c r="AJ65" s="408"/>
      <c r="AK65" s="408"/>
      <c r="AL65" s="408"/>
      <c r="AM65" s="408"/>
      <c r="AN65" s="408"/>
      <c r="AO65" s="408"/>
      <c r="AP65" s="408"/>
      <c r="AT65" s="409" t="s">
        <v>447</v>
      </c>
      <c r="AU65" s="409"/>
      <c r="AV65" s="408" t="str">
        <f>U12組合せ!$H$10</f>
        <v>清原ＳＳＳ</v>
      </c>
      <c r="AW65" s="408"/>
      <c r="AX65" s="408"/>
      <c r="AY65" s="408"/>
      <c r="AZ65" s="408"/>
      <c r="BA65" s="408"/>
      <c r="BB65" s="408"/>
      <c r="BC65" s="408"/>
      <c r="BD65" s="408"/>
      <c r="BE65" s="408"/>
      <c r="BF65" s="45"/>
      <c r="BG65" s="45"/>
      <c r="BH65" s="409" t="s">
        <v>455</v>
      </c>
      <c r="BI65" s="409"/>
      <c r="BJ65" s="408" t="str">
        <f>U12組合せ!$H$11</f>
        <v>ＦＣみらい Ｐ</v>
      </c>
      <c r="BK65" s="408"/>
      <c r="BL65" s="408"/>
      <c r="BM65" s="408"/>
      <c r="BN65" s="408"/>
      <c r="BO65" s="408"/>
      <c r="BP65" s="408"/>
      <c r="BQ65" s="408"/>
      <c r="BR65" s="408"/>
      <c r="BS65" s="408"/>
      <c r="BT65" s="46"/>
      <c r="BU65" s="47"/>
      <c r="BV65" s="407" t="s">
        <v>424</v>
      </c>
      <c r="BW65" s="407"/>
      <c r="BX65" s="408" t="str">
        <f>U12組合せ!$H$12</f>
        <v>雀宮ＦＣ</v>
      </c>
      <c r="BY65" s="408"/>
      <c r="BZ65" s="408"/>
      <c r="CA65" s="408"/>
      <c r="CB65" s="408"/>
      <c r="CC65" s="408"/>
      <c r="CD65" s="408"/>
      <c r="CE65" s="408"/>
      <c r="CF65" s="408"/>
      <c r="CG65" s="408"/>
    </row>
    <row r="66" spans="2:86" ht="18" customHeight="1">
      <c r="C66" s="409" t="s">
        <v>426</v>
      </c>
      <c r="D66" s="409"/>
      <c r="E66" s="408" t="str">
        <f>U12組合せ!$H$13</f>
        <v>ＳＵＧＡＯ ＳＣ</v>
      </c>
      <c r="F66" s="408"/>
      <c r="G66" s="408"/>
      <c r="H66" s="408"/>
      <c r="I66" s="408"/>
      <c r="J66" s="408"/>
      <c r="K66" s="408"/>
      <c r="L66" s="408"/>
      <c r="M66" s="408"/>
      <c r="N66" s="408"/>
      <c r="O66" s="45"/>
      <c r="P66" s="45"/>
      <c r="Q66" s="407" t="s">
        <v>421</v>
      </c>
      <c r="R66" s="407"/>
      <c r="S66" s="408" t="str">
        <f>U12組合せ!$H$14</f>
        <v>Ｓ４スペランツァ</v>
      </c>
      <c r="T66" s="408"/>
      <c r="U66" s="408"/>
      <c r="V66" s="408"/>
      <c r="W66" s="408"/>
      <c r="X66" s="408"/>
      <c r="Y66" s="408"/>
      <c r="Z66" s="408"/>
      <c r="AA66" s="408"/>
      <c r="AB66" s="408"/>
      <c r="AC66" s="46"/>
      <c r="AD66" s="47"/>
      <c r="AE66" s="403" t="s">
        <v>456</v>
      </c>
      <c r="AF66" s="403"/>
      <c r="AG66" s="408" t="str">
        <f>U12組合せ!$H$15</f>
        <v>宇都宮北部ＦＣトレ</v>
      </c>
      <c r="AH66" s="408"/>
      <c r="AI66" s="408"/>
      <c r="AJ66" s="408"/>
      <c r="AK66" s="408"/>
      <c r="AL66" s="408"/>
      <c r="AM66" s="408"/>
      <c r="AN66" s="408"/>
      <c r="AO66" s="408"/>
      <c r="AP66" s="408"/>
      <c r="AT66" s="407" t="s">
        <v>426</v>
      </c>
      <c r="AU66" s="407"/>
      <c r="AV66" s="408" t="str">
        <f>U12組合せ!$H$13</f>
        <v>ＳＵＧＡＯ ＳＣ</v>
      </c>
      <c r="AW66" s="408"/>
      <c r="AX66" s="408"/>
      <c r="AY66" s="408"/>
      <c r="AZ66" s="408"/>
      <c r="BA66" s="408"/>
      <c r="BB66" s="408"/>
      <c r="BC66" s="408"/>
      <c r="BD66" s="408"/>
      <c r="BE66" s="408"/>
      <c r="BF66" s="45"/>
      <c r="BG66" s="45"/>
      <c r="BH66" s="409" t="s">
        <v>421</v>
      </c>
      <c r="BI66" s="409"/>
      <c r="BJ66" s="408" t="str">
        <f>U12組合せ!$H$14</f>
        <v>Ｓ４スペランツァ</v>
      </c>
      <c r="BK66" s="408"/>
      <c r="BL66" s="408"/>
      <c r="BM66" s="408"/>
      <c r="BN66" s="408"/>
      <c r="BO66" s="408"/>
      <c r="BP66" s="408"/>
      <c r="BQ66" s="408"/>
      <c r="BR66" s="408"/>
      <c r="BS66" s="408"/>
      <c r="BT66" s="46"/>
      <c r="BU66" s="47"/>
      <c r="BV66" s="409" t="s">
        <v>456</v>
      </c>
      <c r="BW66" s="409"/>
      <c r="BX66" s="408" t="str">
        <f>U12組合せ!$H$15</f>
        <v>宇都宮北部ＦＣトレ</v>
      </c>
      <c r="BY66" s="408"/>
      <c r="BZ66" s="408"/>
      <c r="CA66" s="408"/>
      <c r="CB66" s="408"/>
      <c r="CC66" s="408"/>
      <c r="CD66" s="408"/>
      <c r="CE66" s="408"/>
      <c r="CF66" s="408"/>
      <c r="CG66" s="408"/>
    </row>
    <row r="67" spans="2:86" ht="18" customHeight="1">
      <c r="C67" s="403" t="s">
        <v>457</v>
      </c>
      <c r="D67" s="403"/>
      <c r="E67" s="408" t="str">
        <f>U12組合せ!$H$16</f>
        <v>上三川ＦＣ</v>
      </c>
      <c r="F67" s="408"/>
      <c r="G67" s="408"/>
      <c r="H67" s="408"/>
      <c r="I67" s="408"/>
      <c r="J67" s="408"/>
      <c r="K67" s="408"/>
      <c r="L67" s="408"/>
      <c r="M67" s="408"/>
      <c r="N67" s="408"/>
      <c r="O67" s="45"/>
      <c r="P67" s="45"/>
      <c r="Q67" s="409" t="s">
        <v>423</v>
      </c>
      <c r="R67" s="409"/>
      <c r="S67" s="408" t="str">
        <f>U12組合せ!$H$17</f>
        <v>クラブチェルビアット</v>
      </c>
      <c r="T67" s="408"/>
      <c r="U67" s="408"/>
      <c r="V67" s="408"/>
      <c r="W67" s="408"/>
      <c r="X67" s="408"/>
      <c r="Y67" s="408"/>
      <c r="Z67" s="408"/>
      <c r="AA67" s="408"/>
      <c r="AB67" s="408"/>
      <c r="AC67" s="46"/>
      <c r="AD67" s="47"/>
      <c r="AE67" s="407" t="s">
        <v>458</v>
      </c>
      <c r="AF67" s="407"/>
      <c r="AG67" s="408" t="str">
        <f>U12組合せ!$H$18</f>
        <v>ＦＣブロケード</v>
      </c>
      <c r="AH67" s="408"/>
      <c r="AI67" s="408"/>
      <c r="AJ67" s="408"/>
      <c r="AK67" s="408"/>
      <c r="AL67" s="408"/>
      <c r="AM67" s="408"/>
      <c r="AN67" s="408"/>
      <c r="AO67" s="408"/>
      <c r="AP67" s="408"/>
      <c r="AT67" s="409" t="s">
        <v>457</v>
      </c>
      <c r="AU67" s="409"/>
      <c r="AV67" s="408" t="str">
        <f>U12組合せ!$H$16</f>
        <v>上三川ＦＣ</v>
      </c>
      <c r="AW67" s="408"/>
      <c r="AX67" s="408"/>
      <c r="AY67" s="408"/>
      <c r="AZ67" s="408"/>
      <c r="BA67" s="408"/>
      <c r="BB67" s="408"/>
      <c r="BC67" s="408"/>
      <c r="BD67" s="408"/>
      <c r="BE67" s="408"/>
      <c r="BF67" s="45"/>
      <c r="BG67" s="45"/>
      <c r="BH67" s="407" t="s">
        <v>423</v>
      </c>
      <c r="BI67" s="407"/>
      <c r="BJ67" s="408" t="str">
        <f>U12組合せ!$H$17</f>
        <v>クラブチェルビアット</v>
      </c>
      <c r="BK67" s="408"/>
      <c r="BL67" s="408"/>
      <c r="BM67" s="408"/>
      <c r="BN67" s="408"/>
      <c r="BO67" s="408"/>
      <c r="BP67" s="408"/>
      <c r="BQ67" s="408"/>
      <c r="BR67" s="408"/>
      <c r="BS67" s="408"/>
      <c r="BT67" s="46"/>
      <c r="BU67" s="47"/>
      <c r="BV67" s="409" t="s">
        <v>458</v>
      </c>
      <c r="BW67" s="409"/>
      <c r="BX67" s="408" t="str">
        <f>U12組合せ!$H$18</f>
        <v>ＦＣブロケード</v>
      </c>
      <c r="BY67" s="408"/>
      <c r="BZ67" s="408"/>
      <c r="CA67" s="408"/>
      <c r="CB67" s="408"/>
      <c r="CC67" s="408"/>
      <c r="CD67" s="408"/>
      <c r="CE67" s="408"/>
      <c r="CF67" s="408"/>
      <c r="CG67" s="408"/>
    </row>
    <row r="68" spans="2:86" ht="18" customHeight="1">
      <c r="C68" s="409" t="s">
        <v>450</v>
      </c>
      <c r="D68" s="409"/>
      <c r="E68" s="408" t="str">
        <f>U12組合せ!$J$10</f>
        <v>上河内ＪＳＣ</v>
      </c>
      <c r="F68" s="408"/>
      <c r="G68" s="408"/>
      <c r="H68" s="408"/>
      <c r="I68" s="408"/>
      <c r="J68" s="408"/>
      <c r="K68" s="408"/>
      <c r="L68" s="408"/>
      <c r="M68" s="408"/>
      <c r="N68" s="408"/>
      <c r="O68" s="45"/>
      <c r="P68" s="45"/>
      <c r="Q68" s="409" t="s">
        <v>420</v>
      </c>
      <c r="R68" s="409"/>
      <c r="S68" s="408" t="str">
        <f>U12組合せ!$J$11</f>
        <v>上三川ＳＣ</v>
      </c>
      <c r="T68" s="408"/>
      <c r="U68" s="408"/>
      <c r="V68" s="408"/>
      <c r="W68" s="408"/>
      <c r="X68" s="408"/>
      <c r="Y68" s="408"/>
      <c r="Z68" s="408"/>
      <c r="AA68" s="408"/>
      <c r="AB68" s="408"/>
      <c r="AC68" s="46"/>
      <c r="AD68" s="47"/>
      <c r="AE68" s="409" t="s">
        <v>425</v>
      </c>
      <c r="AF68" s="409"/>
      <c r="AG68" s="408" t="str">
        <f>U12組合せ!$J$12</f>
        <v>緑が丘ＹＦＣ</v>
      </c>
      <c r="AH68" s="408"/>
      <c r="AI68" s="408"/>
      <c r="AJ68" s="408"/>
      <c r="AK68" s="408"/>
      <c r="AL68" s="408"/>
      <c r="AM68" s="408"/>
      <c r="AN68" s="408"/>
      <c r="AO68" s="408"/>
      <c r="AP68" s="408"/>
      <c r="AT68" s="409" t="s">
        <v>450</v>
      </c>
      <c r="AU68" s="409"/>
      <c r="AV68" s="408" t="str">
        <f>U12組合せ!$J$10</f>
        <v>上河内ＪＳＣ</v>
      </c>
      <c r="AW68" s="408"/>
      <c r="AX68" s="408"/>
      <c r="AY68" s="408"/>
      <c r="AZ68" s="408"/>
      <c r="BA68" s="408"/>
      <c r="BB68" s="408"/>
      <c r="BC68" s="408"/>
      <c r="BD68" s="408"/>
      <c r="BE68" s="408"/>
      <c r="BF68" s="45"/>
      <c r="BG68" s="45"/>
      <c r="BH68" s="409" t="s">
        <v>420</v>
      </c>
      <c r="BI68" s="409"/>
      <c r="BJ68" s="408" t="str">
        <f>U12組合せ!$J$11</f>
        <v>上三川ＳＣ</v>
      </c>
      <c r="BK68" s="408"/>
      <c r="BL68" s="408"/>
      <c r="BM68" s="408"/>
      <c r="BN68" s="408"/>
      <c r="BO68" s="408"/>
      <c r="BP68" s="408"/>
      <c r="BQ68" s="408"/>
      <c r="BR68" s="408"/>
      <c r="BS68" s="408"/>
      <c r="BT68" s="46"/>
      <c r="BU68" s="47"/>
      <c r="BV68" s="403" t="s">
        <v>425</v>
      </c>
      <c r="BW68" s="403"/>
      <c r="BX68" s="408" t="str">
        <f>U12組合せ!$J$12</f>
        <v>緑が丘ＹＦＣ</v>
      </c>
      <c r="BY68" s="408"/>
      <c r="BZ68" s="408"/>
      <c r="CA68" s="408"/>
      <c r="CB68" s="408"/>
      <c r="CC68" s="408"/>
      <c r="CD68" s="408"/>
      <c r="CE68" s="408"/>
      <c r="CF68" s="408"/>
      <c r="CG68" s="408"/>
    </row>
    <row r="69" spans="2:86" ht="18" customHeight="1">
      <c r="B69" s="113"/>
      <c r="C69" s="409" t="s">
        <v>427</v>
      </c>
      <c r="D69" s="409"/>
      <c r="E69" s="408" t="str">
        <f>U12組合せ!$J$13</f>
        <v>泉ＦＣ宇都宮</v>
      </c>
      <c r="F69" s="408"/>
      <c r="G69" s="408"/>
      <c r="H69" s="408"/>
      <c r="I69" s="408"/>
      <c r="J69" s="408"/>
      <c r="K69" s="408"/>
      <c r="L69" s="408"/>
      <c r="M69" s="408"/>
      <c r="N69" s="408"/>
      <c r="O69" s="45"/>
      <c r="P69" s="45"/>
      <c r="Q69" s="409" t="s">
        <v>422</v>
      </c>
      <c r="R69" s="409"/>
      <c r="S69" s="408" t="str">
        <f>U12組合せ!$J$14</f>
        <v>国本ＪＳＣ</v>
      </c>
      <c r="T69" s="408"/>
      <c r="U69" s="408"/>
      <c r="V69" s="408"/>
      <c r="W69" s="408"/>
      <c r="X69" s="408"/>
      <c r="Y69" s="408"/>
      <c r="Z69" s="408"/>
      <c r="AA69" s="408"/>
      <c r="AB69" s="408"/>
      <c r="AC69" s="46"/>
      <c r="AD69" s="47"/>
      <c r="AE69" s="409" t="s">
        <v>451</v>
      </c>
      <c r="AF69" s="409"/>
      <c r="AG69" s="408" t="str">
        <f>U12組合せ!$J$15</f>
        <v>本郷北ＦＣ</v>
      </c>
      <c r="AH69" s="408"/>
      <c r="AI69" s="408"/>
      <c r="AJ69" s="408"/>
      <c r="AK69" s="408"/>
      <c r="AL69" s="408"/>
      <c r="AM69" s="408"/>
      <c r="AN69" s="408"/>
      <c r="AO69" s="408"/>
      <c r="AP69" s="408"/>
      <c r="AQ69" s="113"/>
      <c r="AS69" s="113"/>
      <c r="AT69" s="403" t="s">
        <v>427</v>
      </c>
      <c r="AU69" s="403"/>
      <c r="AV69" s="408" t="str">
        <f>U12組合せ!$J$13</f>
        <v>泉ＦＣ宇都宮</v>
      </c>
      <c r="AW69" s="408"/>
      <c r="AX69" s="408"/>
      <c r="AY69" s="408"/>
      <c r="AZ69" s="408"/>
      <c r="BA69" s="408"/>
      <c r="BB69" s="408"/>
      <c r="BC69" s="408"/>
      <c r="BD69" s="408"/>
      <c r="BE69" s="408"/>
      <c r="BF69" s="45"/>
      <c r="BG69" s="45"/>
      <c r="BH69" s="409" t="s">
        <v>422</v>
      </c>
      <c r="BI69" s="409"/>
      <c r="BJ69" s="408" t="str">
        <f>U12組合せ!$J$14</f>
        <v>国本ＪＳＣ</v>
      </c>
      <c r="BK69" s="408"/>
      <c r="BL69" s="408"/>
      <c r="BM69" s="408"/>
      <c r="BN69" s="408"/>
      <c r="BO69" s="408"/>
      <c r="BP69" s="408"/>
      <c r="BQ69" s="408"/>
      <c r="BR69" s="408"/>
      <c r="BS69" s="408"/>
      <c r="BT69" s="46"/>
      <c r="BU69" s="47"/>
      <c r="BV69" s="409" t="s">
        <v>451</v>
      </c>
      <c r="BW69" s="409"/>
      <c r="BX69" s="408" t="str">
        <f>U12組合せ!$J$15</f>
        <v>本郷北ＦＣ</v>
      </c>
      <c r="BY69" s="408"/>
      <c r="BZ69" s="408"/>
      <c r="CA69" s="408"/>
      <c r="CB69" s="408"/>
      <c r="CC69" s="408"/>
      <c r="CD69" s="408"/>
      <c r="CE69" s="408"/>
      <c r="CF69" s="408"/>
      <c r="CG69" s="408"/>
      <c r="CH69" s="113"/>
    </row>
    <row r="70" spans="2:86" ht="18" customHeight="1">
      <c r="C70" s="409" t="s">
        <v>452</v>
      </c>
      <c r="D70" s="409"/>
      <c r="E70" s="408" t="str">
        <f>U12組合せ!$J$16</f>
        <v>ＦＣペンサーレ</v>
      </c>
      <c r="F70" s="408"/>
      <c r="G70" s="408"/>
      <c r="H70" s="408"/>
      <c r="I70" s="408"/>
      <c r="J70" s="408"/>
      <c r="K70" s="408"/>
      <c r="L70" s="408"/>
      <c r="M70" s="408"/>
      <c r="N70" s="408"/>
      <c r="O70" s="45"/>
      <c r="P70" s="45"/>
      <c r="Q70" s="409" t="s">
        <v>453</v>
      </c>
      <c r="R70" s="409"/>
      <c r="S70" s="408" t="str">
        <f>U12組合せ!$J$17</f>
        <v>ブラッドレスＳＳ</v>
      </c>
      <c r="T70" s="408"/>
      <c r="U70" s="408"/>
      <c r="V70" s="408"/>
      <c r="W70" s="408"/>
      <c r="X70" s="408"/>
      <c r="Y70" s="408"/>
      <c r="Z70" s="408"/>
      <c r="AA70" s="408"/>
      <c r="AB70" s="408"/>
      <c r="AC70" s="46"/>
      <c r="AD70" s="47"/>
      <c r="AE70" s="409" t="s">
        <v>454</v>
      </c>
      <c r="AF70" s="409"/>
      <c r="AG70" s="408" t="str">
        <f>U12組合せ!$J$18</f>
        <v>ともぞうＳＣ・Ｂ</v>
      </c>
      <c r="AH70" s="408"/>
      <c r="AI70" s="408"/>
      <c r="AJ70" s="408"/>
      <c r="AK70" s="408"/>
      <c r="AL70" s="408"/>
      <c r="AM70" s="408"/>
      <c r="AN70" s="408"/>
      <c r="AO70" s="408"/>
      <c r="AP70" s="408"/>
      <c r="AT70" s="409" t="s">
        <v>452</v>
      </c>
      <c r="AU70" s="409"/>
      <c r="AV70" s="408" t="str">
        <f>U12組合せ!$J$16</f>
        <v>ＦＣペンサーレ</v>
      </c>
      <c r="AW70" s="408"/>
      <c r="AX70" s="408"/>
      <c r="AY70" s="408"/>
      <c r="AZ70" s="408"/>
      <c r="BA70" s="408"/>
      <c r="BB70" s="408"/>
      <c r="BC70" s="408"/>
      <c r="BD70" s="408"/>
      <c r="BE70" s="408"/>
      <c r="BF70" s="45"/>
      <c r="BG70" s="45"/>
      <c r="BH70" s="403" t="s">
        <v>453</v>
      </c>
      <c r="BI70" s="403"/>
      <c r="BJ70" s="408" t="str">
        <f>U12組合せ!$J$17</f>
        <v>ブラッドレスＳＳ</v>
      </c>
      <c r="BK70" s="408"/>
      <c r="BL70" s="408"/>
      <c r="BM70" s="408"/>
      <c r="BN70" s="408"/>
      <c r="BO70" s="408"/>
      <c r="BP70" s="408"/>
      <c r="BQ70" s="408"/>
      <c r="BR70" s="408"/>
      <c r="BS70" s="408"/>
      <c r="BT70" s="46"/>
      <c r="BU70" s="47"/>
      <c r="BV70" s="409" t="s">
        <v>454</v>
      </c>
      <c r="BW70" s="409"/>
      <c r="BX70" s="408" t="str">
        <f>U12組合せ!$J$18</f>
        <v>ともぞうＳＣ・Ｂ</v>
      </c>
      <c r="BY70" s="408"/>
      <c r="BZ70" s="408"/>
      <c r="CA70" s="408"/>
      <c r="CB70" s="408"/>
      <c r="CC70" s="408"/>
      <c r="CD70" s="408"/>
      <c r="CE70" s="408"/>
      <c r="CF70" s="408"/>
      <c r="CG70" s="408"/>
    </row>
    <row r="71" spans="2:86" ht="15" customHeight="1">
      <c r="C71" s="48"/>
      <c r="D71" s="49"/>
      <c r="E71" s="49"/>
      <c r="F71" s="49"/>
      <c r="G71" s="49"/>
      <c r="H71" s="49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49"/>
      <c r="U71" s="113"/>
      <c r="V71" s="49"/>
      <c r="W71" s="113"/>
      <c r="X71" s="49"/>
      <c r="Y71" s="113"/>
      <c r="Z71" s="49"/>
      <c r="AA71" s="113"/>
      <c r="AB71" s="49"/>
      <c r="AC71" s="49"/>
      <c r="AT71" s="48"/>
      <c r="AU71" s="49"/>
      <c r="AV71" s="49"/>
      <c r="AW71" s="49"/>
      <c r="AX71" s="49"/>
      <c r="AY71" s="49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49"/>
      <c r="BL71" s="113"/>
      <c r="BM71" s="49"/>
      <c r="BN71" s="113"/>
      <c r="BO71" s="49"/>
      <c r="BP71" s="113"/>
      <c r="BQ71" s="49"/>
      <c r="BR71" s="113"/>
      <c r="BS71" s="49"/>
      <c r="BT71" s="49"/>
    </row>
    <row r="72" spans="2:86" ht="21" customHeight="1" thickBot="1">
      <c r="B72" s="42" t="s">
        <v>120</v>
      </c>
      <c r="AS72" s="42" t="s">
        <v>120</v>
      </c>
    </row>
    <row r="73" spans="2:86" ht="20.25" customHeight="1" thickBot="1">
      <c r="B73" s="50"/>
      <c r="C73" s="531" t="s">
        <v>107</v>
      </c>
      <c r="D73" s="532"/>
      <c r="E73" s="533"/>
      <c r="F73" s="534" t="s">
        <v>226</v>
      </c>
      <c r="G73" s="535"/>
      <c r="H73" s="535"/>
      <c r="I73" s="536"/>
      <c r="J73" s="532" t="s">
        <v>108</v>
      </c>
      <c r="K73" s="537"/>
      <c r="L73" s="537"/>
      <c r="M73" s="537"/>
      <c r="N73" s="537"/>
      <c r="O73" s="537"/>
      <c r="P73" s="538"/>
      <c r="Q73" s="539" t="s">
        <v>109</v>
      </c>
      <c r="R73" s="539"/>
      <c r="S73" s="539"/>
      <c r="T73" s="539"/>
      <c r="U73" s="539"/>
      <c r="V73" s="539"/>
      <c r="W73" s="539"/>
      <c r="X73" s="540" t="s">
        <v>108</v>
      </c>
      <c r="Y73" s="537"/>
      <c r="Z73" s="537"/>
      <c r="AA73" s="537"/>
      <c r="AB73" s="537"/>
      <c r="AC73" s="537"/>
      <c r="AD73" s="541"/>
      <c r="AE73" s="534" t="s">
        <v>226</v>
      </c>
      <c r="AF73" s="535"/>
      <c r="AG73" s="535"/>
      <c r="AH73" s="536"/>
      <c r="AI73" s="531" t="s">
        <v>409</v>
      </c>
      <c r="AJ73" s="532"/>
      <c r="AK73" s="537"/>
      <c r="AL73" s="537"/>
      <c r="AM73" s="537"/>
      <c r="AN73" s="537"/>
      <c r="AO73" s="537"/>
      <c r="AP73" s="541"/>
      <c r="AS73" s="50"/>
      <c r="AT73" s="531" t="s">
        <v>107</v>
      </c>
      <c r="AU73" s="532"/>
      <c r="AV73" s="533"/>
      <c r="AW73" s="534" t="s">
        <v>226</v>
      </c>
      <c r="AX73" s="535"/>
      <c r="AY73" s="535"/>
      <c r="AZ73" s="536"/>
      <c r="BA73" s="532" t="s">
        <v>108</v>
      </c>
      <c r="BB73" s="537"/>
      <c r="BC73" s="537"/>
      <c r="BD73" s="537"/>
      <c r="BE73" s="537"/>
      <c r="BF73" s="537"/>
      <c r="BG73" s="538"/>
      <c r="BH73" s="539" t="s">
        <v>109</v>
      </c>
      <c r="BI73" s="539"/>
      <c r="BJ73" s="539"/>
      <c r="BK73" s="539"/>
      <c r="BL73" s="539"/>
      <c r="BM73" s="539"/>
      <c r="BN73" s="539"/>
      <c r="BO73" s="540" t="s">
        <v>108</v>
      </c>
      <c r="BP73" s="537"/>
      <c r="BQ73" s="537"/>
      <c r="BR73" s="537"/>
      <c r="BS73" s="537"/>
      <c r="BT73" s="537"/>
      <c r="BU73" s="541"/>
      <c r="BV73" s="534" t="s">
        <v>226</v>
      </c>
      <c r="BW73" s="535"/>
      <c r="BX73" s="535"/>
      <c r="BY73" s="536"/>
      <c r="BZ73" s="531" t="s">
        <v>409</v>
      </c>
      <c r="CA73" s="532"/>
      <c r="CB73" s="537"/>
      <c r="CC73" s="537"/>
      <c r="CD73" s="537"/>
      <c r="CE73" s="537"/>
      <c r="CF73" s="537"/>
      <c r="CG73" s="541"/>
    </row>
    <row r="74" spans="2:86" ht="20.100000000000001" customHeight="1">
      <c r="B74" s="467">
        <v>1</v>
      </c>
      <c r="C74" s="469">
        <v>0.375</v>
      </c>
      <c r="D74" s="470"/>
      <c r="E74" s="471"/>
      <c r="F74" s="521"/>
      <c r="G74" s="522"/>
      <c r="H74" s="522"/>
      <c r="I74" s="523"/>
      <c r="J74" s="524" t="str">
        <f>AG66</f>
        <v>宇都宮北部ＦＣトレ</v>
      </c>
      <c r="K74" s="525"/>
      <c r="L74" s="525"/>
      <c r="M74" s="525"/>
      <c r="N74" s="525"/>
      <c r="O74" s="525"/>
      <c r="P74" s="526"/>
      <c r="Q74" s="527">
        <f>IF(OR(S74="",S75=""),"",S74+S75)</f>
        <v>4</v>
      </c>
      <c r="R74" s="528"/>
      <c r="S74" s="51">
        <v>2</v>
      </c>
      <c r="T74" s="52" t="s">
        <v>123</v>
      </c>
      <c r="U74" s="51">
        <v>1</v>
      </c>
      <c r="V74" s="527">
        <f>IF(OR(U74="",U75=""),"",U74+U75)</f>
        <v>2</v>
      </c>
      <c r="W74" s="528"/>
      <c r="X74" s="529" t="str">
        <f>E67</f>
        <v>上三川ＦＣ</v>
      </c>
      <c r="Y74" s="525"/>
      <c r="Z74" s="525"/>
      <c r="AA74" s="525"/>
      <c r="AB74" s="525"/>
      <c r="AC74" s="525"/>
      <c r="AD74" s="530"/>
      <c r="AE74" s="521"/>
      <c r="AF74" s="522"/>
      <c r="AG74" s="522"/>
      <c r="AH74" s="523"/>
      <c r="AI74" s="554" t="str">
        <f ca="1">DBCS(INDIRECT("U12対戦スケジュール!c"&amp;(ROW()/2+25)))</f>
        <v>５／９／９／５</v>
      </c>
      <c r="AJ74" s="555"/>
      <c r="AK74" s="555"/>
      <c r="AL74" s="555"/>
      <c r="AM74" s="555"/>
      <c r="AN74" s="555"/>
      <c r="AO74" s="555"/>
      <c r="AP74" s="556"/>
      <c r="AS74" s="467">
        <v>1</v>
      </c>
      <c r="AT74" s="469">
        <v>0.375</v>
      </c>
      <c r="AU74" s="470"/>
      <c r="AV74" s="471"/>
      <c r="AW74" s="521"/>
      <c r="AX74" s="522"/>
      <c r="AY74" s="522"/>
      <c r="AZ74" s="523"/>
      <c r="BA74" s="524" t="str">
        <f>AV66</f>
        <v>ＳＵＧＡＯ ＳＣ</v>
      </c>
      <c r="BB74" s="525"/>
      <c r="BC74" s="525"/>
      <c r="BD74" s="525"/>
      <c r="BE74" s="525"/>
      <c r="BF74" s="525"/>
      <c r="BG74" s="526"/>
      <c r="BH74" s="527">
        <f>IF(OR(BJ74="",BJ75=""),"",BJ74+BJ75)</f>
        <v>0</v>
      </c>
      <c r="BI74" s="528"/>
      <c r="BJ74" s="51">
        <v>0</v>
      </c>
      <c r="BK74" s="52" t="s">
        <v>123</v>
      </c>
      <c r="BL74" s="51">
        <v>1</v>
      </c>
      <c r="BM74" s="527">
        <f>IF(OR(BL74="",BL75=""),"",BL74+BL75)</f>
        <v>3</v>
      </c>
      <c r="BN74" s="528"/>
      <c r="BO74" s="529" t="str">
        <f>BJ67</f>
        <v>クラブチェルビアット</v>
      </c>
      <c r="BP74" s="525"/>
      <c r="BQ74" s="525"/>
      <c r="BR74" s="525"/>
      <c r="BS74" s="525"/>
      <c r="BT74" s="525"/>
      <c r="BU74" s="530"/>
      <c r="BV74" s="521"/>
      <c r="BW74" s="522"/>
      <c r="BX74" s="522"/>
      <c r="BY74" s="523"/>
      <c r="BZ74" s="554" t="str">
        <f ca="1">DBCS(INDIRECT("U12対戦スケジュール!e"&amp;(ROW()/2+25)))</f>
        <v>Ｄ４／Ｄ８／Ｄ８／Ｄ４</v>
      </c>
      <c r="CA74" s="555"/>
      <c r="CB74" s="555"/>
      <c r="CC74" s="555"/>
      <c r="CD74" s="555"/>
      <c r="CE74" s="555"/>
      <c r="CF74" s="555"/>
      <c r="CG74" s="556"/>
    </row>
    <row r="75" spans="2:86" ht="20.100000000000001" customHeight="1">
      <c r="B75" s="431"/>
      <c r="C75" s="432"/>
      <c r="D75" s="433"/>
      <c r="E75" s="434"/>
      <c r="F75" s="438"/>
      <c r="G75" s="436"/>
      <c r="H75" s="436"/>
      <c r="I75" s="437"/>
      <c r="J75" s="442"/>
      <c r="K75" s="442"/>
      <c r="L75" s="442"/>
      <c r="M75" s="442"/>
      <c r="N75" s="442"/>
      <c r="O75" s="442"/>
      <c r="P75" s="443"/>
      <c r="Q75" s="446"/>
      <c r="R75" s="447"/>
      <c r="S75" s="118">
        <v>2</v>
      </c>
      <c r="T75" s="54" t="s">
        <v>123</v>
      </c>
      <c r="U75" s="118">
        <v>1</v>
      </c>
      <c r="V75" s="446"/>
      <c r="W75" s="447"/>
      <c r="X75" s="449"/>
      <c r="Y75" s="442"/>
      <c r="Z75" s="442"/>
      <c r="AA75" s="442"/>
      <c r="AB75" s="442"/>
      <c r="AC75" s="442"/>
      <c r="AD75" s="450"/>
      <c r="AE75" s="438"/>
      <c r="AF75" s="436"/>
      <c r="AG75" s="436"/>
      <c r="AH75" s="437"/>
      <c r="AI75" s="514"/>
      <c r="AJ75" s="457"/>
      <c r="AK75" s="457"/>
      <c r="AL75" s="457"/>
      <c r="AM75" s="457"/>
      <c r="AN75" s="457"/>
      <c r="AO75" s="457"/>
      <c r="AP75" s="458"/>
      <c r="AS75" s="431"/>
      <c r="AT75" s="432"/>
      <c r="AU75" s="433"/>
      <c r="AV75" s="434"/>
      <c r="AW75" s="438"/>
      <c r="AX75" s="436"/>
      <c r="AY75" s="436"/>
      <c r="AZ75" s="437"/>
      <c r="BA75" s="442"/>
      <c r="BB75" s="442"/>
      <c r="BC75" s="442"/>
      <c r="BD75" s="442"/>
      <c r="BE75" s="442"/>
      <c r="BF75" s="442"/>
      <c r="BG75" s="443"/>
      <c r="BH75" s="446"/>
      <c r="BI75" s="447"/>
      <c r="BJ75" s="118">
        <v>0</v>
      </c>
      <c r="BK75" s="54" t="s">
        <v>123</v>
      </c>
      <c r="BL75" s="118">
        <v>2</v>
      </c>
      <c r="BM75" s="446"/>
      <c r="BN75" s="447"/>
      <c r="BO75" s="449"/>
      <c r="BP75" s="442"/>
      <c r="BQ75" s="442"/>
      <c r="BR75" s="442"/>
      <c r="BS75" s="442"/>
      <c r="BT75" s="442"/>
      <c r="BU75" s="450"/>
      <c r="BV75" s="438"/>
      <c r="BW75" s="436"/>
      <c r="BX75" s="436"/>
      <c r="BY75" s="437"/>
      <c r="BZ75" s="514"/>
      <c r="CA75" s="457"/>
      <c r="CB75" s="457"/>
      <c r="CC75" s="457"/>
      <c r="CD75" s="457"/>
      <c r="CE75" s="457"/>
      <c r="CF75" s="457"/>
      <c r="CG75" s="458"/>
    </row>
    <row r="76" spans="2:86" ht="20.100000000000001" customHeight="1">
      <c r="B76" s="431">
        <v>2</v>
      </c>
      <c r="C76" s="432">
        <v>0.40972222222222227</v>
      </c>
      <c r="D76" s="433">
        <v>0.4375</v>
      </c>
      <c r="E76" s="434"/>
      <c r="F76" s="435"/>
      <c r="G76" s="436"/>
      <c r="H76" s="436"/>
      <c r="I76" s="437"/>
      <c r="J76" s="439" t="str">
        <f>S66</f>
        <v>Ｓ４スペランツァ</v>
      </c>
      <c r="K76" s="440"/>
      <c r="L76" s="440"/>
      <c r="M76" s="440"/>
      <c r="N76" s="440"/>
      <c r="O76" s="440"/>
      <c r="P76" s="441"/>
      <c r="Q76" s="444">
        <f>IF(OR(S76="",S77=""),"",S76+S77)</f>
        <v>7</v>
      </c>
      <c r="R76" s="445"/>
      <c r="S76" s="55">
        <v>0</v>
      </c>
      <c r="T76" s="56" t="s">
        <v>123</v>
      </c>
      <c r="U76" s="55">
        <v>0</v>
      </c>
      <c r="V76" s="444">
        <f>IF(OR(U76="",U77=""),"",U76+U77)</f>
        <v>0</v>
      </c>
      <c r="W76" s="445"/>
      <c r="X76" s="444" t="str">
        <f>AG67</f>
        <v>ＦＣブロケード</v>
      </c>
      <c r="Y76" s="440"/>
      <c r="Z76" s="440"/>
      <c r="AA76" s="440"/>
      <c r="AB76" s="440"/>
      <c r="AC76" s="440"/>
      <c r="AD76" s="448"/>
      <c r="AE76" s="435"/>
      <c r="AF76" s="436"/>
      <c r="AG76" s="436"/>
      <c r="AH76" s="437"/>
      <c r="AI76" s="461" t="str">
        <f ca="1">DBCS(INDIRECT("U12対戦スケジュール!c"&amp;(ROW()/2+25)))</f>
        <v>６／７／７／６</v>
      </c>
      <c r="AJ76" s="462"/>
      <c r="AK76" s="462"/>
      <c r="AL76" s="462"/>
      <c r="AM76" s="462"/>
      <c r="AN76" s="462"/>
      <c r="AO76" s="462"/>
      <c r="AP76" s="463"/>
      <c r="AS76" s="431">
        <v>2</v>
      </c>
      <c r="AT76" s="432">
        <v>0.40972222222222227</v>
      </c>
      <c r="AU76" s="433">
        <v>0.4375</v>
      </c>
      <c r="AV76" s="434"/>
      <c r="AW76" s="435"/>
      <c r="AX76" s="436"/>
      <c r="AY76" s="436"/>
      <c r="AZ76" s="437"/>
      <c r="BA76" s="439" t="str">
        <f>AV69</f>
        <v>泉ＦＣ宇都宮</v>
      </c>
      <c r="BB76" s="440"/>
      <c r="BC76" s="440"/>
      <c r="BD76" s="440"/>
      <c r="BE76" s="440"/>
      <c r="BF76" s="440"/>
      <c r="BG76" s="441"/>
      <c r="BH76" s="444">
        <f>IF(OR(BJ76="",BJ77=""),"",BJ76+BJ77)</f>
        <v>0</v>
      </c>
      <c r="BI76" s="445"/>
      <c r="BJ76" s="55">
        <v>0</v>
      </c>
      <c r="BK76" s="56" t="s">
        <v>123</v>
      </c>
      <c r="BL76" s="55">
        <v>6</v>
      </c>
      <c r="BM76" s="444">
        <f>IF(OR(BL76="",BL77=""),"",BL76+BL77)</f>
        <v>10</v>
      </c>
      <c r="BN76" s="445"/>
      <c r="BO76" s="444" t="str">
        <f>BJ70</f>
        <v>ブラッドレスＳＳ</v>
      </c>
      <c r="BP76" s="440"/>
      <c r="BQ76" s="440"/>
      <c r="BR76" s="440"/>
      <c r="BS76" s="440"/>
      <c r="BT76" s="440"/>
      <c r="BU76" s="448"/>
      <c r="BV76" s="435"/>
      <c r="BW76" s="436"/>
      <c r="BX76" s="436"/>
      <c r="BY76" s="437"/>
      <c r="BZ76" s="461" t="str">
        <f ca="1">DBCS(INDIRECT("U12対戦スケジュール!e"&amp;(ROW()/2+25)))</f>
        <v>Ｃ４／Ｃ８／Ｃ８／Ｃ４</v>
      </c>
      <c r="CA76" s="462"/>
      <c r="CB76" s="462"/>
      <c r="CC76" s="462"/>
      <c r="CD76" s="462"/>
      <c r="CE76" s="462"/>
      <c r="CF76" s="462"/>
      <c r="CG76" s="463"/>
    </row>
    <row r="77" spans="2:86" ht="20.100000000000001" customHeight="1">
      <c r="B77" s="431"/>
      <c r="C77" s="432"/>
      <c r="D77" s="433"/>
      <c r="E77" s="434"/>
      <c r="F77" s="438"/>
      <c r="G77" s="436"/>
      <c r="H77" s="436"/>
      <c r="I77" s="437"/>
      <c r="J77" s="442"/>
      <c r="K77" s="442"/>
      <c r="L77" s="442"/>
      <c r="M77" s="442"/>
      <c r="N77" s="442"/>
      <c r="O77" s="442"/>
      <c r="P77" s="443"/>
      <c r="Q77" s="446"/>
      <c r="R77" s="447"/>
      <c r="S77" s="118">
        <v>7</v>
      </c>
      <c r="T77" s="54" t="s">
        <v>123</v>
      </c>
      <c r="U77" s="118">
        <v>0</v>
      </c>
      <c r="V77" s="446"/>
      <c r="W77" s="447"/>
      <c r="X77" s="449"/>
      <c r="Y77" s="442"/>
      <c r="Z77" s="442"/>
      <c r="AA77" s="442"/>
      <c r="AB77" s="442"/>
      <c r="AC77" s="442"/>
      <c r="AD77" s="450"/>
      <c r="AE77" s="438"/>
      <c r="AF77" s="436"/>
      <c r="AG77" s="436"/>
      <c r="AH77" s="437"/>
      <c r="AI77" s="514"/>
      <c r="AJ77" s="457"/>
      <c r="AK77" s="457"/>
      <c r="AL77" s="457"/>
      <c r="AM77" s="457"/>
      <c r="AN77" s="457"/>
      <c r="AO77" s="457"/>
      <c r="AP77" s="458"/>
      <c r="AS77" s="431"/>
      <c r="AT77" s="432"/>
      <c r="AU77" s="433"/>
      <c r="AV77" s="434"/>
      <c r="AW77" s="438"/>
      <c r="AX77" s="436"/>
      <c r="AY77" s="436"/>
      <c r="AZ77" s="437"/>
      <c r="BA77" s="442"/>
      <c r="BB77" s="442"/>
      <c r="BC77" s="442"/>
      <c r="BD77" s="442"/>
      <c r="BE77" s="442"/>
      <c r="BF77" s="442"/>
      <c r="BG77" s="443"/>
      <c r="BH77" s="446"/>
      <c r="BI77" s="447"/>
      <c r="BJ77" s="118">
        <v>0</v>
      </c>
      <c r="BK77" s="54" t="s">
        <v>123</v>
      </c>
      <c r="BL77" s="118">
        <v>4</v>
      </c>
      <c r="BM77" s="446"/>
      <c r="BN77" s="447"/>
      <c r="BO77" s="449"/>
      <c r="BP77" s="442"/>
      <c r="BQ77" s="442"/>
      <c r="BR77" s="442"/>
      <c r="BS77" s="442"/>
      <c r="BT77" s="442"/>
      <c r="BU77" s="450"/>
      <c r="BV77" s="438"/>
      <c r="BW77" s="436"/>
      <c r="BX77" s="436"/>
      <c r="BY77" s="437"/>
      <c r="BZ77" s="514"/>
      <c r="CA77" s="457"/>
      <c r="CB77" s="457"/>
      <c r="CC77" s="457"/>
      <c r="CD77" s="457"/>
      <c r="CE77" s="457"/>
      <c r="CF77" s="457"/>
      <c r="CG77" s="458"/>
    </row>
    <row r="78" spans="2:86" ht="20.100000000000001" customHeight="1">
      <c r="B78" s="431">
        <v>3</v>
      </c>
      <c r="C78" s="432">
        <v>0.44444444444444442</v>
      </c>
      <c r="D78" s="433"/>
      <c r="E78" s="434"/>
      <c r="F78" s="435"/>
      <c r="G78" s="436"/>
      <c r="H78" s="436"/>
      <c r="I78" s="437"/>
      <c r="J78" s="439" t="str">
        <f>S65</f>
        <v>ＦＣみらい Ｐ</v>
      </c>
      <c r="K78" s="440"/>
      <c r="L78" s="440"/>
      <c r="M78" s="440"/>
      <c r="N78" s="440"/>
      <c r="O78" s="440"/>
      <c r="P78" s="441"/>
      <c r="Q78" s="444">
        <f>IF(OR(S78="",S79=""),"",S78+S79)</f>
        <v>5</v>
      </c>
      <c r="R78" s="445"/>
      <c r="S78" s="55">
        <v>2</v>
      </c>
      <c r="T78" s="56" t="s">
        <v>123</v>
      </c>
      <c r="U78" s="55">
        <v>0</v>
      </c>
      <c r="V78" s="444">
        <f>IF(OR(U78="",U79=""),"",U78+U79)</f>
        <v>1</v>
      </c>
      <c r="W78" s="445"/>
      <c r="X78" s="444" t="str">
        <f>AG66</f>
        <v>宇都宮北部ＦＣトレ</v>
      </c>
      <c r="Y78" s="440"/>
      <c r="Z78" s="440"/>
      <c r="AA78" s="440"/>
      <c r="AB78" s="440"/>
      <c r="AC78" s="440"/>
      <c r="AD78" s="448"/>
      <c r="AE78" s="435"/>
      <c r="AF78" s="436"/>
      <c r="AG78" s="436"/>
      <c r="AH78" s="437"/>
      <c r="AI78" s="461" t="str">
        <f ca="1">DBCS(INDIRECT("U12対戦スケジュール!c"&amp;(ROW()/2+25)))</f>
        <v>１／５／５／１</v>
      </c>
      <c r="AJ78" s="462"/>
      <c r="AK78" s="462"/>
      <c r="AL78" s="462"/>
      <c r="AM78" s="462"/>
      <c r="AN78" s="462"/>
      <c r="AO78" s="462"/>
      <c r="AP78" s="463"/>
      <c r="AS78" s="431">
        <v>3</v>
      </c>
      <c r="AT78" s="432">
        <v>0.44444444444444442</v>
      </c>
      <c r="AU78" s="433"/>
      <c r="AV78" s="434"/>
      <c r="AW78" s="435"/>
      <c r="AX78" s="436"/>
      <c r="AY78" s="436"/>
      <c r="AZ78" s="437"/>
      <c r="BA78" s="439" t="str">
        <f>BX65</f>
        <v>雀宮ＦＣ</v>
      </c>
      <c r="BB78" s="440"/>
      <c r="BC78" s="440"/>
      <c r="BD78" s="440"/>
      <c r="BE78" s="440"/>
      <c r="BF78" s="440"/>
      <c r="BG78" s="441"/>
      <c r="BH78" s="444">
        <f>IF(OR(BJ78="",BJ79=""),"",BJ78+BJ79)</f>
        <v>1</v>
      </c>
      <c r="BI78" s="445"/>
      <c r="BJ78" s="55">
        <v>1</v>
      </c>
      <c r="BK78" s="56" t="s">
        <v>123</v>
      </c>
      <c r="BL78" s="55">
        <v>1</v>
      </c>
      <c r="BM78" s="444">
        <f>IF(OR(BL78="",BL79=""),"",BL78+BL79)</f>
        <v>2</v>
      </c>
      <c r="BN78" s="445"/>
      <c r="BO78" s="444" t="str">
        <f>AV66</f>
        <v>ＳＵＧＡＯ ＳＣ</v>
      </c>
      <c r="BP78" s="440"/>
      <c r="BQ78" s="440"/>
      <c r="BR78" s="440"/>
      <c r="BS78" s="440"/>
      <c r="BT78" s="440"/>
      <c r="BU78" s="448"/>
      <c r="BV78" s="435"/>
      <c r="BW78" s="436"/>
      <c r="BX78" s="436"/>
      <c r="BY78" s="437"/>
      <c r="BZ78" s="461" t="str">
        <f ca="1">DBCS(INDIRECT("U12対戦スケジュール!e"&amp;(ROW()/2+25)))</f>
        <v>Ｄ３／Ｄ４／Ｄ４／Ｄ３</v>
      </c>
      <c r="CA78" s="462"/>
      <c r="CB78" s="462"/>
      <c r="CC78" s="462"/>
      <c r="CD78" s="462"/>
      <c r="CE78" s="462"/>
      <c r="CF78" s="462"/>
      <c r="CG78" s="463"/>
    </row>
    <row r="79" spans="2:86" ht="20.100000000000001" customHeight="1">
      <c r="B79" s="431"/>
      <c r="C79" s="432"/>
      <c r="D79" s="433"/>
      <c r="E79" s="434"/>
      <c r="F79" s="438"/>
      <c r="G79" s="436"/>
      <c r="H79" s="436"/>
      <c r="I79" s="437"/>
      <c r="J79" s="442"/>
      <c r="K79" s="442"/>
      <c r="L79" s="442"/>
      <c r="M79" s="442"/>
      <c r="N79" s="442"/>
      <c r="O79" s="442"/>
      <c r="P79" s="443"/>
      <c r="Q79" s="446"/>
      <c r="R79" s="447"/>
      <c r="S79" s="118">
        <v>3</v>
      </c>
      <c r="T79" s="54" t="s">
        <v>123</v>
      </c>
      <c r="U79" s="118">
        <v>1</v>
      </c>
      <c r="V79" s="446"/>
      <c r="W79" s="447"/>
      <c r="X79" s="449"/>
      <c r="Y79" s="442"/>
      <c r="Z79" s="442"/>
      <c r="AA79" s="442"/>
      <c r="AB79" s="442"/>
      <c r="AC79" s="442"/>
      <c r="AD79" s="450"/>
      <c r="AE79" s="438"/>
      <c r="AF79" s="436"/>
      <c r="AG79" s="436"/>
      <c r="AH79" s="437"/>
      <c r="AI79" s="459"/>
      <c r="AJ79" s="387"/>
      <c r="AK79" s="387"/>
      <c r="AL79" s="387"/>
      <c r="AM79" s="387"/>
      <c r="AN79" s="387"/>
      <c r="AO79" s="387"/>
      <c r="AP79" s="460"/>
      <c r="AS79" s="431"/>
      <c r="AT79" s="432"/>
      <c r="AU79" s="433"/>
      <c r="AV79" s="434"/>
      <c r="AW79" s="438"/>
      <c r="AX79" s="436"/>
      <c r="AY79" s="436"/>
      <c r="AZ79" s="437"/>
      <c r="BA79" s="442"/>
      <c r="BB79" s="442"/>
      <c r="BC79" s="442"/>
      <c r="BD79" s="442"/>
      <c r="BE79" s="442"/>
      <c r="BF79" s="442"/>
      <c r="BG79" s="443"/>
      <c r="BH79" s="446"/>
      <c r="BI79" s="447"/>
      <c r="BJ79" s="118">
        <v>0</v>
      </c>
      <c r="BK79" s="54" t="s">
        <v>123</v>
      </c>
      <c r="BL79" s="118">
        <v>1</v>
      </c>
      <c r="BM79" s="446"/>
      <c r="BN79" s="447"/>
      <c r="BO79" s="449"/>
      <c r="BP79" s="442"/>
      <c r="BQ79" s="442"/>
      <c r="BR79" s="442"/>
      <c r="BS79" s="442"/>
      <c r="BT79" s="442"/>
      <c r="BU79" s="450"/>
      <c r="BV79" s="438"/>
      <c r="BW79" s="436"/>
      <c r="BX79" s="436"/>
      <c r="BY79" s="437"/>
      <c r="BZ79" s="459"/>
      <c r="CA79" s="387"/>
      <c r="CB79" s="387"/>
      <c r="CC79" s="387"/>
      <c r="CD79" s="387"/>
      <c r="CE79" s="387"/>
      <c r="CF79" s="387"/>
      <c r="CG79" s="460"/>
    </row>
    <row r="80" spans="2:86" ht="20.100000000000001" customHeight="1">
      <c r="B80" s="431">
        <v>4</v>
      </c>
      <c r="C80" s="432">
        <v>0.47916666666666669</v>
      </c>
      <c r="D80" s="433">
        <v>0.4375</v>
      </c>
      <c r="E80" s="434"/>
      <c r="F80" s="435"/>
      <c r="G80" s="436"/>
      <c r="H80" s="436"/>
      <c r="I80" s="437"/>
      <c r="J80" s="439" t="str">
        <f>E65</f>
        <v>清原ＳＳＳ</v>
      </c>
      <c r="K80" s="440"/>
      <c r="L80" s="440"/>
      <c r="M80" s="440"/>
      <c r="N80" s="440"/>
      <c r="O80" s="440"/>
      <c r="P80" s="441"/>
      <c r="Q80" s="444">
        <f>IF(OR(S80="",S81=""),"",S80+S81)</f>
        <v>4</v>
      </c>
      <c r="R80" s="445"/>
      <c r="S80" s="55">
        <v>2</v>
      </c>
      <c r="T80" s="56" t="s">
        <v>123</v>
      </c>
      <c r="U80" s="55">
        <v>4</v>
      </c>
      <c r="V80" s="444">
        <f>IF(OR(U80="",U81=""),"",U80+U81)</f>
        <v>4</v>
      </c>
      <c r="W80" s="445"/>
      <c r="X80" s="444" t="str">
        <f>S66</f>
        <v>Ｓ４スペランツァ</v>
      </c>
      <c r="Y80" s="440"/>
      <c r="Z80" s="440"/>
      <c r="AA80" s="440"/>
      <c r="AB80" s="440"/>
      <c r="AC80" s="440"/>
      <c r="AD80" s="448"/>
      <c r="AE80" s="435"/>
      <c r="AF80" s="436"/>
      <c r="AG80" s="436"/>
      <c r="AH80" s="437"/>
      <c r="AI80" s="456" t="str">
        <f ca="1">DBCS(INDIRECT("U12対戦スケジュール!c"&amp;(ROW()/2+25)))</f>
        <v>２／６／６／２</v>
      </c>
      <c r="AJ80" s="457"/>
      <c r="AK80" s="457"/>
      <c r="AL80" s="457"/>
      <c r="AM80" s="457"/>
      <c r="AN80" s="457"/>
      <c r="AO80" s="457"/>
      <c r="AP80" s="458"/>
      <c r="AS80" s="431">
        <v>4</v>
      </c>
      <c r="AT80" s="432">
        <v>0.47916666666666669</v>
      </c>
      <c r="AU80" s="433">
        <v>0.4375</v>
      </c>
      <c r="AV80" s="434"/>
      <c r="AW80" s="435"/>
      <c r="AX80" s="436"/>
      <c r="AY80" s="436"/>
      <c r="AZ80" s="437"/>
      <c r="BA80" s="439" t="str">
        <f>BX68</f>
        <v>緑が丘ＹＦＣ</v>
      </c>
      <c r="BB80" s="440"/>
      <c r="BC80" s="440"/>
      <c r="BD80" s="440"/>
      <c r="BE80" s="440"/>
      <c r="BF80" s="440"/>
      <c r="BG80" s="441"/>
      <c r="BH80" s="444">
        <f>IF(OR(BJ80="",BJ81=""),"",BJ80+BJ81)</f>
        <v>5</v>
      </c>
      <c r="BI80" s="445"/>
      <c r="BJ80" s="55">
        <v>2</v>
      </c>
      <c r="BK80" s="56" t="s">
        <v>123</v>
      </c>
      <c r="BL80" s="55">
        <v>0</v>
      </c>
      <c r="BM80" s="444">
        <f>IF(OR(BL80="",BL81=""),"",BL80+BL81)</f>
        <v>0</v>
      </c>
      <c r="BN80" s="445"/>
      <c r="BO80" s="444" t="str">
        <f>AV69</f>
        <v>泉ＦＣ宇都宮</v>
      </c>
      <c r="BP80" s="440"/>
      <c r="BQ80" s="440"/>
      <c r="BR80" s="440"/>
      <c r="BS80" s="440"/>
      <c r="BT80" s="440"/>
      <c r="BU80" s="448"/>
      <c r="BV80" s="435"/>
      <c r="BW80" s="436"/>
      <c r="BX80" s="436"/>
      <c r="BY80" s="437"/>
      <c r="BZ80" s="456" t="str">
        <f ca="1">DBCS(INDIRECT("U12対戦スケジュール!e"&amp;(ROW()/2+25)))</f>
        <v>Ｃ３／Ｃ４／Ｃ４／Ｃ３</v>
      </c>
      <c r="CA80" s="457"/>
      <c r="CB80" s="457"/>
      <c r="CC80" s="457"/>
      <c r="CD80" s="457"/>
      <c r="CE80" s="457"/>
      <c r="CF80" s="457"/>
      <c r="CG80" s="458"/>
    </row>
    <row r="81" spans="1:86" ht="20.100000000000001" customHeight="1">
      <c r="B81" s="431"/>
      <c r="C81" s="432"/>
      <c r="D81" s="433"/>
      <c r="E81" s="434"/>
      <c r="F81" s="438"/>
      <c r="G81" s="436"/>
      <c r="H81" s="436"/>
      <c r="I81" s="437"/>
      <c r="J81" s="442"/>
      <c r="K81" s="442"/>
      <c r="L81" s="442"/>
      <c r="M81" s="442"/>
      <c r="N81" s="442"/>
      <c r="O81" s="442"/>
      <c r="P81" s="443"/>
      <c r="Q81" s="446"/>
      <c r="R81" s="447"/>
      <c r="S81" s="118">
        <v>2</v>
      </c>
      <c r="T81" s="54" t="s">
        <v>123</v>
      </c>
      <c r="U81" s="118">
        <v>0</v>
      </c>
      <c r="V81" s="446"/>
      <c r="W81" s="447"/>
      <c r="X81" s="449"/>
      <c r="Y81" s="442"/>
      <c r="Z81" s="442"/>
      <c r="AA81" s="442"/>
      <c r="AB81" s="442"/>
      <c r="AC81" s="442"/>
      <c r="AD81" s="450"/>
      <c r="AE81" s="438"/>
      <c r="AF81" s="436"/>
      <c r="AG81" s="436"/>
      <c r="AH81" s="437"/>
      <c r="AI81" s="514"/>
      <c r="AJ81" s="457"/>
      <c r="AK81" s="457"/>
      <c r="AL81" s="457"/>
      <c r="AM81" s="457"/>
      <c r="AN81" s="457"/>
      <c r="AO81" s="457"/>
      <c r="AP81" s="458"/>
      <c r="AS81" s="431"/>
      <c r="AT81" s="432"/>
      <c r="AU81" s="433"/>
      <c r="AV81" s="434"/>
      <c r="AW81" s="438"/>
      <c r="AX81" s="436"/>
      <c r="AY81" s="436"/>
      <c r="AZ81" s="437"/>
      <c r="BA81" s="442"/>
      <c r="BB81" s="442"/>
      <c r="BC81" s="442"/>
      <c r="BD81" s="442"/>
      <c r="BE81" s="442"/>
      <c r="BF81" s="442"/>
      <c r="BG81" s="443"/>
      <c r="BH81" s="446"/>
      <c r="BI81" s="447"/>
      <c r="BJ81" s="118">
        <v>3</v>
      </c>
      <c r="BK81" s="54" t="s">
        <v>123</v>
      </c>
      <c r="BL81" s="118">
        <v>0</v>
      </c>
      <c r="BM81" s="446"/>
      <c r="BN81" s="447"/>
      <c r="BO81" s="449"/>
      <c r="BP81" s="442"/>
      <c r="BQ81" s="442"/>
      <c r="BR81" s="442"/>
      <c r="BS81" s="442"/>
      <c r="BT81" s="442"/>
      <c r="BU81" s="450"/>
      <c r="BV81" s="438"/>
      <c r="BW81" s="436"/>
      <c r="BX81" s="436"/>
      <c r="BY81" s="437"/>
      <c r="BZ81" s="514"/>
      <c r="CA81" s="457"/>
      <c r="CB81" s="457"/>
      <c r="CC81" s="457"/>
      <c r="CD81" s="457"/>
      <c r="CE81" s="457"/>
      <c r="CF81" s="457"/>
      <c r="CG81" s="458"/>
    </row>
    <row r="82" spans="1:86" ht="20.100000000000001" customHeight="1">
      <c r="B82" s="431">
        <v>5</v>
      </c>
      <c r="C82" s="432">
        <v>0.51388888888888895</v>
      </c>
      <c r="D82" s="433"/>
      <c r="E82" s="434"/>
      <c r="F82" s="435"/>
      <c r="G82" s="436"/>
      <c r="H82" s="436"/>
      <c r="I82" s="437"/>
      <c r="J82" s="439" t="str">
        <f>E67</f>
        <v>上三川ＦＣ</v>
      </c>
      <c r="K82" s="440"/>
      <c r="L82" s="440"/>
      <c r="M82" s="440"/>
      <c r="N82" s="440"/>
      <c r="O82" s="440"/>
      <c r="P82" s="441"/>
      <c r="Q82" s="444">
        <f>IF(OR(S82="",S83=""),"",S82+S83)</f>
        <v>0</v>
      </c>
      <c r="R82" s="445"/>
      <c r="S82" s="55">
        <v>0</v>
      </c>
      <c r="T82" s="56" t="s">
        <v>123</v>
      </c>
      <c r="U82" s="55">
        <v>3</v>
      </c>
      <c r="V82" s="444">
        <f>IF(OR(U82="",U83=""),"",U82+U83)</f>
        <v>5</v>
      </c>
      <c r="W82" s="445"/>
      <c r="X82" s="444" t="str">
        <f>S65</f>
        <v>ＦＣみらい Ｐ</v>
      </c>
      <c r="Y82" s="440"/>
      <c r="Z82" s="440"/>
      <c r="AA82" s="440"/>
      <c r="AB82" s="440"/>
      <c r="AC82" s="440"/>
      <c r="AD82" s="448"/>
      <c r="AE82" s="435"/>
      <c r="AF82" s="436"/>
      <c r="AG82" s="436"/>
      <c r="AH82" s="437"/>
      <c r="AI82" s="461" t="str">
        <f ca="1">DBCS(INDIRECT("U12対戦スケジュール!c"&amp;(ROW()/2+25)))</f>
        <v>９／１／１／９</v>
      </c>
      <c r="AJ82" s="462"/>
      <c r="AK82" s="462"/>
      <c r="AL82" s="462"/>
      <c r="AM82" s="462"/>
      <c r="AN82" s="462"/>
      <c r="AO82" s="462"/>
      <c r="AP82" s="463"/>
      <c r="AS82" s="431">
        <v>5</v>
      </c>
      <c r="AT82" s="432">
        <v>0.51388888888888895</v>
      </c>
      <c r="AU82" s="433"/>
      <c r="AV82" s="434"/>
      <c r="AW82" s="435"/>
      <c r="AX82" s="436"/>
      <c r="AY82" s="436"/>
      <c r="AZ82" s="437"/>
      <c r="BA82" s="439" t="str">
        <f>BJ67</f>
        <v>クラブチェルビアット</v>
      </c>
      <c r="BB82" s="440"/>
      <c r="BC82" s="440"/>
      <c r="BD82" s="440"/>
      <c r="BE82" s="440"/>
      <c r="BF82" s="440"/>
      <c r="BG82" s="441"/>
      <c r="BH82" s="444">
        <f>IF(OR(BJ82="",BJ83=""),"",BJ82+BJ83)</f>
        <v>5</v>
      </c>
      <c r="BI82" s="445"/>
      <c r="BJ82" s="55">
        <v>3</v>
      </c>
      <c r="BK82" s="56" t="s">
        <v>123</v>
      </c>
      <c r="BL82" s="55">
        <v>0</v>
      </c>
      <c r="BM82" s="444">
        <f>IF(OR(BL82="",BL83=""),"",BL82+BL83)</f>
        <v>0</v>
      </c>
      <c r="BN82" s="445"/>
      <c r="BO82" s="444" t="str">
        <f>BX65</f>
        <v>雀宮ＦＣ</v>
      </c>
      <c r="BP82" s="440"/>
      <c r="BQ82" s="440"/>
      <c r="BR82" s="440"/>
      <c r="BS82" s="440"/>
      <c r="BT82" s="440"/>
      <c r="BU82" s="448"/>
      <c r="BV82" s="435"/>
      <c r="BW82" s="436"/>
      <c r="BX82" s="436"/>
      <c r="BY82" s="437"/>
      <c r="BZ82" s="461" t="str">
        <f ca="1">DBCS(INDIRECT("U12対戦スケジュール!e"&amp;(ROW()/2+25)))</f>
        <v>Ｄ８／Ｄ３／Ｄ３／Ｄ８</v>
      </c>
      <c r="CA82" s="462"/>
      <c r="CB82" s="462"/>
      <c r="CC82" s="462"/>
      <c r="CD82" s="462"/>
      <c r="CE82" s="462"/>
      <c r="CF82" s="462"/>
      <c r="CG82" s="463"/>
    </row>
    <row r="83" spans="1:86" ht="20.100000000000001" customHeight="1">
      <c r="B83" s="431"/>
      <c r="C83" s="432"/>
      <c r="D83" s="433"/>
      <c r="E83" s="434"/>
      <c r="F83" s="438"/>
      <c r="G83" s="436"/>
      <c r="H83" s="436"/>
      <c r="I83" s="437"/>
      <c r="J83" s="442"/>
      <c r="K83" s="442"/>
      <c r="L83" s="442"/>
      <c r="M83" s="442"/>
      <c r="N83" s="442"/>
      <c r="O83" s="442"/>
      <c r="P83" s="443"/>
      <c r="Q83" s="446"/>
      <c r="R83" s="447"/>
      <c r="S83" s="118">
        <v>0</v>
      </c>
      <c r="T83" s="54" t="s">
        <v>123</v>
      </c>
      <c r="U83" s="118">
        <v>2</v>
      </c>
      <c r="V83" s="446"/>
      <c r="W83" s="447"/>
      <c r="X83" s="449"/>
      <c r="Y83" s="442"/>
      <c r="Z83" s="442"/>
      <c r="AA83" s="442"/>
      <c r="AB83" s="442"/>
      <c r="AC83" s="442"/>
      <c r="AD83" s="450"/>
      <c r="AE83" s="438"/>
      <c r="AF83" s="436"/>
      <c r="AG83" s="436"/>
      <c r="AH83" s="437"/>
      <c r="AI83" s="459"/>
      <c r="AJ83" s="387"/>
      <c r="AK83" s="387"/>
      <c r="AL83" s="387"/>
      <c r="AM83" s="387"/>
      <c r="AN83" s="387"/>
      <c r="AO83" s="387"/>
      <c r="AP83" s="460"/>
      <c r="AS83" s="431"/>
      <c r="AT83" s="432"/>
      <c r="AU83" s="433"/>
      <c r="AV83" s="434"/>
      <c r="AW83" s="438"/>
      <c r="AX83" s="436"/>
      <c r="AY83" s="436"/>
      <c r="AZ83" s="437"/>
      <c r="BA83" s="442"/>
      <c r="BB83" s="442"/>
      <c r="BC83" s="442"/>
      <c r="BD83" s="442"/>
      <c r="BE83" s="442"/>
      <c r="BF83" s="442"/>
      <c r="BG83" s="443"/>
      <c r="BH83" s="446"/>
      <c r="BI83" s="447"/>
      <c r="BJ83" s="118">
        <v>2</v>
      </c>
      <c r="BK83" s="54" t="s">
        <v>123</v>
      </c>
      <c r="BL83" s="118">
        <v>0</v>
      </c>
      <c r="BM83" s="446"/>
      <c r="BN83" s="447"/>
      <c r="BO83" s="449"/>
      <c r="BP83" s="442"/>
      <c r="BQ83" s="442"/>
      <c r="BR83" s="442"/>
      <c r="BS83" s="442"/>
      <c r="BT83" s="442"/>
      <c r="BU83" s="450"/>
      <c r="BV83" s="438"/>
      <c r="BW83" s="436"/>
      <c r="BX83" s="436"/>
      <c r="BY83" s="437"/>
      <c r="BZ83" s="459"/>
      <c r="CA83" s="387"/>
      <c r="CB83" s="387"/>
      <c r="CC83" s="387"/>
      <c r="CD83" s="387"/>
      <c r="CE83" s="387"/>
      <c r="CF83" s="387"/>
      <c r="CG83" s="460"/>
    </row>
    <row r="84" spans="1:86" ht="20.100000000000001" customHeight="1">
      <c r="B84" s="431">
        <v>6</v>
      </c>
      <c r="C84" s="432">
        <v>0.54861111111111105</v>
      </c>
      <c r="D84" s="433">
        <v>0.4375</v>
      </c>
      <c r="E84" s="434"/>
      <c r="F84" s="435"/>
      <c r="G84" s="436"/>
      <c r="H84" s="436"/>
      <c r="I84" s="437"/>
      <c r="J84" s="439" t="str">
        <f>AG67</f>
        <v>ＦＣブロケード</v>
      </c>
      <c r="K84" s="440"/>
      <c r="L84" s="440"/>
      <c r="M84" s="440"/>
      <c r="N84" s="440"/>
      <c r="O84" s="440"/>
      <c r="P84" s="441"/>
      <c r="Q84" s="444">
        <f>IF(OR(S84="",S85=""),"",S84+S85)</f>
        <v>0</v>
      </c>
      <c r="R84" s="445"/>
      <c r="S84" s="55">
        <v>0</v>
      </c>
      <c r="T84" s="56" t="s">
        <v>123</v>
      </c>
      <c r="U84" s="55">
        <v>5</v>
      </c>
      <c r="V84" s="444">
        <f>IF(OR(U84="",U85=""),"",U84+U85)</f>
        <v>9</v>
      </c>
      <c r="W84" s="445"/>
      <c r="X84" s="444" t="str">
        <f>E65</f>
        <v>清原ＳＳＳ</v>
      </c>
      <c r="Y84" s="440"/>
      <c r="Z84" s="440"/>
      <c r="AA84" s="440"/>
      <c r="AB84" s="440"/>
      <c r="AC84" s="440"/>
      <c r="AD84" s="448"/>
      <c r="AE84" s="435"/>
      <c r="AF84" s="436"/>
      <c r="AG84" s="436"/>
      <c r="AH84" s="437"/>
      <c r="AI84" s="461" t="str">
        <f ca="1">DBCS(INDIRECT("U12対戦スケジュール!c"&amp;(ROW()/2+25)))</f>
        <v>７／２／２／７</v>
      </c>
      <c r="AJ84" s="462"/>
      <c r="AK84" s="462"/>
      <c r="AL84" s="462"/>
      <c r="AM84" s="462"/>
      <c r="AN84" s="462"/>
      <c r="AO84" s="462"/>
      <c r="AP84" s="463"/>
      <c r="AS84" s="431">
        <v>6</v>
      </c>
      <c r="AT84" s="432">
        <v>0.54861111111111105</v>
      </c>
      <c r="AU84" s="433">
        <v>0.4375</v>
      </c>
      <c r="AV84" s="434"/>
      <c r="AW84" s="435"/>
      <c r="AX84" s="436"/>
      <c r="AY84" s="436"/>
      <c r="AZ84" s="437"/>
      <c r="BA84" s="439" t="str">
        <f>BJ70</f>
        <v>ブラッドレスＳＳ</v>
      </c>
      <c r="BB84" s="440"/>
      <c r="BC84" s="440"/>
      <c r="BD84" s="440"/>
      <c r="BE84" s="440"/>
      <c r="BF84" s="440"/>
      <c r="BG84" s="441"/>
      <c r="BH84" s="444">
        <f>IF(OR(BJ84="",BJ85=""),"",BJ84+BJ85)</f>
        <v>2</v>
      </c>
      <c r="BI84" s="445"/>
      <c r="BJ84" s="55">
        <v>0</v>
      </c>
      <c r="BK84" s="56" t="s">
        <v>123</v>
      </c>
      <c r="BL84" s="55">
        <v>2</v>
      </c>
      <c r="BM84" s="444">
        <f>IF(OR(BL84="",BL85=""),"",BL84+BL85)</f>
        <v>3</v>
      </c>
      <c r="BN84" s="445"/>
      <c r="BO84" s="444" t="str">
        <f>BX68</f>
        <v>緑が丘ＹＦＣ</v>
      </c>
      <c r="BP84" s="440"/>
      <c r="BQ84" s="440"/>
      <c r="BR84" s="440"/>
      <c r="BS84" s="440"/>
      <c r="BT84" s="440"/>
      <c r="BU84" s="448"/>
      <c r="BV84" s="435"/>
      <c r="BW84" s="436"/>
      <c r="BX84" s="436"/>
      <c r="BY84" s="437"/>
      <c r="BZ84" s="461" t="str">
        <f ca="1">DBCS(INDIRECT("U12対戦スケジュール!e"&amp;(ROW()/2+25)))</f>
        <v>Ｃ８／Ｃ３／Ｃ３／Ｃ８</v>
      </c>
      <c r="CA84" s="462"/>
      <c r="CB84" s="462"/>
      <c r="CC84" s="462"/>
      <c r="CD84" s="462"/>
      <c r="CE84" s="462"/>
      <c r="CF84" s="462"/>
      <c r="CG84" s="463"/>
    </row>
    <row r="85" spans="1:86" ht="20.100000000000001" customHeight="1" thickBot="1">
      <c r="B85" s="468"/>
      <c r="C85" s="472"/>
      <c r="D85" s="473"/>
      <c r="E85" s="474"/>
      <c r="F85" s="476"/>
      <c r="G85" s="477"/>
      <c r="H85" s="477"/>
      <c r="I85" s="478"/>
      <c r="J85" s="482"/>
      <c r="K85" s="482"/>
      <c r="L85" s="482"/>
      <c r="M85" s="482"/>
      <c r="N85" s="482"/>
      <c r="O85" s="482"/>
      <c r="P85" s="483"/>
      <c r="Q85" s="549"/>
      <c r="R85" s="550"/>
      <c r="S85" s="57">
        <v>0</v>
      </c>
      <c r="T85" s="58" t="s">
        <v>123</v>
      </c>
      <c r="U85" s="57">
        <v>4</v>
      </c>
      <c r="V85" s="549"/>
      <c r="W85" s="550"/>
      <c r="X85" s="552"/>
      <c r="Y85" s="482"/>
      <c r="Z85" s="482"/>
      <c r="AA85" s="482"/>
      <c r="AB85" s="482"/>
      <c r="AC85" s="482"/>
      <c r="AD85" s="553"/>
      <c r="AE85" s="476"/>
      <c r="AF85" s="477"/>
      <c r="AG85" s="477"/>
      <c r="AH85" s="478"/>
      <c r="AI85" s="464"/>
      <c r="AJ85" s="465"/>
      <c r="AK85" s="465"/>
      <c r="AL85" s="465"/>
      <c r="AM85" s="465"/>
      <c r="AN85" s="465"/>
      <c r="AO85" s="465"/>
      <c r="AP85" s="466"/>
      <c r="AS85" s="468"/>
      <c r="AT85" s="472"/>
      <c r="AU85" s="473"/>
      <c r="AV85" s="474"/>
      <c r="AW85" s="476"/>
      <c r="AX85" s="477"/>
      <c r="AY85" s="477"/>
      <c r="AZ85" s="478"/>
      <c r="BA85" s="482"/>
      <c r="BB85" s="482"/>
      <c r="BC85" s="482"/>
      <c r="BD85" s="482"/>
      <c r="BE85" s="482"/>
      <c r="BF85" s="482"/>
      <c r="BG85" s="483"/>
      <c r="BH85" s="549"/>
      <c r="BI85" s="550"/>
      <c r="BJ85" s="57">
        <v>2</v>
      </c>
      <c r="BK85" s="58" t="s">
        <v>123</v>
      </c>
      <c r="BL85" s="57">
        <v>1</v>
      </c>
      <c r="BM85" s="549"/>
      <c r="BN85" s="550"/>
      <c r="BO85" s="552"/>
      <c r="BP85" s="482"/>
      <c r="BQ85" s="482"/>
      <c r="BR85" s="482"/>
      <c r="BS85" s="482"/>
      <c r="BT85" s="482"/>
      <c r="BU85" s="553"/>
      <c r="BV85" s="476"/>
      <c r="BW85" s="477"/>
      <c r="BX85" s="477"/>
      <c r="BY85" s="478"/>
      <c r="BZ85" s="464"/>
      <c r="CA85" s="465"/>
      <c r="CB85" s="465"/>
      <c r="CC85" s="465"/>
      <c r="CD85" s="465"/>
      <c r="CE85" s="465"/>
      <c r="CF85" s="465"/>
      <c r="CG85" s="466"/>
    </row>
    <row r="86" spans="1:86" s="47" customFormat="1" ht="15.75" customHeight="1" thickBot="1">
      <c r="A86" s="45"/>
      <c r="B86" s="115"/>
      <c r="C86" s="116"/>
      <c r="D86" s="116"/>
      <c r="E86" s="116"/>
      <c r="F86" s="115"/>
      <c r="G86" s="115"/>
      <c r="H86" s="115"/>
      <c r="I86" s="115"/>
      <c r="J86" s="115"/>
      <c r="K86" s="111"/>
      <c r="L86" s="111"/>
      <c r="M86" s="62"/>
      <c r="N86" s="63"/>
      <c r="O86" s="62"/>
      <c r="P86" s="111"/>
      <c r="Q86" s="111"/>
      <c r="R86" s="115"/>
      <c r="S86" s="115"/>
      <c r="T86" s="115"/>
      <c r="U86" s="115"/>
      <c r="V86" s="115"/>
      <c r="W86" s="64"/>
      <c r="X86" s="64"/>
      <c r="Y86" s="64"/>
      <c r="Z86" s="64"/>
      <c r="AA86" s="64"/>
      <c r="AB86" s="64"/>
      <c r="AC86" s="45"/>
      <c r="AR86" s="45"/>
      <c r="AS86" s="115"/>
      <c r="AT86" s="116"/>
      <c r="AU86" s="116"/>
      <c r="AV86" s="116"/>
      <c r="AW86" s="115"/>
      <c r="AX86" s="115"/>
      <c r="AY86" s="115"/>
      <c r="AZ86" s="115"/>
      <c r="BA86" s="115"/>
      <c r="BB86" s="111"/>
      <c r="BC86" s="111"/>
      <c r="BD86" s="62"/>
      <c r="BE86" s="63"/>
      <c r="BF86" s="62"/>
      <c r="BG86" s="111"/>
      <c r="BH86" s="111"/>
      <c r="BI86" s="115"/>
      <c r="BJ86" s="115"/>
      <c r="BK86" s="115"/>
      <c r="BL86" s="115"/>
      <c r="BM86" s="115"/>
      <c r="BN86" s="64"/>
      <c r="BO86" s="64"/>
      <c r="BP86" s="64"/>
      <c r="BQ86" s="64"/>
      <c r="BR86" s="64"/>
      <c r="BS86" s="64"/>
      <c r="BT86" s="45"/>
    </row>
    <row r="87" spans="1:86" ht="20.25" customHeight="1" thickBot="1">
      <c r="D87" s="451" t="s">
        <v>124</v>
      </c>
      <c r="E87" s="452"/>
      <c r="F87" s="452"/>
      <c r="G87" s="452"/>
      <c r="H87" s="452"/>
      <c r="I87" s="452"/>
      <c r="J87" s="452" t="s">
        <v>121</v>
      </c>
      <c r="K87" s="452"/>
      <c r="L87" s="452"/>
      <c r="M87" s="452"/>
      <c r="N87" s="452"/>
      <c r="O87" s="452"/>
      <c r="P87" s="452"/>
      <c r="Q87" s="452"/>
      <c r="R87" s="453" t="s">
        <v>125</v>
      </c>
      <c r="S87" s="453"/>
      <c r="T87" s="453"/>
      <c r="U87" s="453"/>
      <c r="V87" s="453"/>
      <c r="W87" s="453"/>
      <c r="X87" s="453"/>
      <c r="Y87" s="453"/>
      <c r="Z87" s="453"/>
      <c r="AA87" s="454" t="s">
        <v>126</v>
      </c>
      <c r="AB87" s="454"/>
      <c r="AC87" s="454"/>
      <c r="AD87" s="454" t="s">
        <v>127</v>
      </c>
      <c r="AE87" s="454"/>
      <c r="AF87" s="454"/>
      <c r="AG87" s="454"/>
      <c r="AH87" s="454"/>
      <c r="AI87" s="454"/>
      <c r="AJ87" s="454"/>
      <c r="AK87" s="454"/>
      <c r="AL87" s="454"/>
      <c r="AM87" s="455"/>
      <c r="AU87" s="451" t="s">
        <v>124</v>
      </c>
      <c r="AV87" s="452"/>
      <c r="AW87" s="452"/>
      <c r="AX87" s="452"/>
      <c r="AY87" s="452"/>
      <c r="AZ87" s="452"/>
      <c r="BA87" s="452" t="s">
        <v>121</v>
      </c>
      <c r="BB87" s="452"/>
      <c r="BC87" s="452"/>
      <c r="BD87" s="452"/>
      <c r="BE87" s="452"/>
      <c r="BF87" s="452"/>
      <c r="BG87" s="452"/>
      <c r="BH87" s="452"/>
      <c r="BI87" s="453" t="s">
        <v>125</v>
      </c>
      <c r="BJ87" s="453"/>
      <c r="BK87" s="453"/>
      <c r="BL87" s="453"/>
      <c r="BM87" s="453"/>
      <c r="BN87" s="453"/>
      <c r="BO87" s="453"/>
      <c r="BP87" s="453"/>
      <c r="BQ87" s="453"/>
      <c r="BR87" s="454" t="s">
        <v>126</v>
      </c>
      <c r="BS87" s="454"/>
      <c r="BT87" s="454"/>
      <c r="BU87" s="454" t="s">
        <v>127</v>
      </c>
      <c r="BV87" s="454"/>
      <c r="BW87" s="454"/>
      <c r="BX87" s="454"/>
      <c r="BY87" s="454"/>
      <c r="BZ87" s="454"/>
      <c r="CA87" s="454"/>
      <c r="CB87" s="454"/>
      <c r="CC87" s="454"/>
      <c r="CD87" s="455"/>
    </row>
    <row r="88" spans="1:86" ht="30" customHeight="1">
      <c r="D88" s="410" t="s">
        <v>128</v>
      </c>
      <c r="E88" s="411"/>
      <c r="F88" s="411"/>
      <c r="G88" s="411"/>
      <c r="H88" s="411"/>
      <c r="I88" s="411"/>
      <c r="J88" s="411" t="str">
        <f>S66</f>
        <v>Ｓ４スペランツァ</v>
      </c>
      <c r="K88" s="411"/>
      <c r="L88" s="411"/>
      <c r="M88" s="411"/>
      <c r="N88" s="411"/>
      <c r="O88" s="411"/>
      <c r="P88" s="411"/>
      <c r="Q88" s="411"/>
      <c r="R88" s="412" t="s">
        <v>475</v>
      </c>
      <c r="S88" s="412"/>
      <c r="T88" s="412"/>
      <c r="U88" s="412"/>
      <c r="V88" s="412"/>
      <c r="W88" s="412"/>
      <c r="X88" s="412"/>
      <c r="Y88" s="412"/>
      <c r="Z88" s="412"/>
      <c r="AA88" s="413">
        <v>7</v>
      </c>
      <c r="AB88" s="413"/>
      <c r="AC88" s="413"/>
      <c r="AD88" s="414" t="s">
        <v>476</v>
      </c>
      <c r="AE88" s="414"/>
      <c r="AF88" s="414"/>
      <c r="AG88" s="414"/>
      <c r="AH88" s="414"/>
      <c r="AI88" s="414"/>
      <c r="AJ88" s="414"/>
      <c r="AK88" s="414"/>
      <c r="AL88" s="414"/>
      <c r="AM88" s="415"/>
      <c r="AU88" s="410" t="s">
        <v>128</v>
      </c>
      <c r="AV88" s="411"/>
      <c r="AW88" s="411"/>
      <c r="AX88" s="411"/>
      <c r="AY88" s="411"/>
      <c r="AZ88" s="411"/>
      <c r="BA88" s="411"/>
      <c r="BB88" s="411"/>
      <c r="BC88" s="411"/>
      <c r="BD88" s="411"/>
      <c r="BE88" s="411"/>
      <c r="BF88" s="411"/>
      <c r="BG88" s="411"/>
      <c r="BH88" s="411"/>
      <c r="BI88" s="412"/>
      <c r="BJ88" s="412"/>
      <c r="BK88" s="412"/>
      <c r="BL88" s="412"/>
      <c r="BM88" s="412"/>
      <c r="BN88" s="412"/>
      <c r="BO88" s="412"/>
      <c r="BP88" s="412"/>
      <c r="BQ88" s="412"/>
      <c r="BR88" s="412"/>
      <c r="BS88" s="412"/>
      <c r="BT88" s="412"/>
      <c r="BU88" s="414"/>
      <c r="BV88" s="414"/>
      <c r="BW88" s="414"/>
      <c r="BX88" s="414"/>
      <c r="BY88" s="414"/>
      <c r="BZ88" s="414"/>
      <c r="CA88" s="414"/>
      <c r="CB88" s="414"/>
      <c r="CC88" s="414"/>
      <c r="CD88" s="415"/>
    </row>
    <row r="89" spans="1:86" ht="30" customHeight="1">
      <c r="D89" s="419" t="s">
        <v>128</v>
      </c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1"/>
      <c r="S89" s="421"/>
      <c r="T89" s="421"/>
      <c r="U89" s="421"/>
      <c r="V89" s="421"/>
      <c r="W89" s="421"/>
      <c r="X89" s="421"/>
      <c r="Y89" s="421"/>
      <c r="Z89" s="421"/>
      <c r="AA89" s="422"/>
      <c r="AB89" s="422"/>
      <c r="AC89" s="422"/>
      <c r="AD89" s="423"/>
      <c r="AE89" s="423"/>
      <c r="AF89" s="423"/>
      <c r="AG89" s="423"/>
      <c r="AH89" s="423"/>
      <c r="AI89" s="423"/>
      <c r="AJ89" s="423"/>
      <c r="AK89" s="423"/>
      <c r="AL89" s="423"/>
      <c r="AM89" s="424"/>
      <c r="AU89" s="419" t="s">
        <v>128</v>
      </c>
      <c r="AV89" s="420"/>
      <c r="AW89" s="420"/>
      <c r="AX89" s="420"/>
      <c r="AY89" s="420"/>
      <c r="AZ89" s="420"/>
      <c r="BA89" s="420"/>
      <c r="BB89" s="420"/>
      <c r="BC89" s="420"/>
      <c r="BD89" s="420"/>
      <c r="BE89" s="420"/>
      <c r="BF89" s="420"/>
      <c r="BG89" s="420"/>
      <c r="BH89" s="420"/>
      <c r="BI89" s="421"/>
      <c r="BJ89" s="421"/>
      <c r="BK89" s="421"/>
      <c r="BL89" s="421"/>
      <c r="BM89" s="421"/>
      <c r="BN89" s="421"/>
      <c r="BO89" s="421"/>
      <c r="BP89" s="421"/>
      <c r="BQ89" s="421"/>
      <c r="BR89" s="421"/>
      <c r="BS89" s="421"/>
      <c r="BT89" s="421"/>
      <c r="BU89" s="423"/>
      <c r="BV89" s="423"/>
      <c r="BW89" s="423"/>
      <c r="BX89" s="423"/>
      <c r="BY89" s="423"/>
      <c r="BZ89" s="423"/>
      <c r="CA89" s="423"/>
      <c r="CB89" s="423"/>
      <c r="CC89" s="423"/>
      <c r="CD89" s="424"/>
    </row>
    <row r="90" spans="1:86" ht="30" customHeight="1" thickBot="1">
      <c r="D90" s="425" t="s">
        <v>128</v>
      </c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7"/>
      <c r="S90" s="427"/>
      <c r="T90" s="427"/>
      <c r="U90" s="427"/>
      <c r="V90" s="427"/>
      <c r="W90" s="427"/>
      <c r="X90" s="427"/>
      <c r="Y90" s="427"/>
      <c r="Z90" s="427"/>
      <c r="AA90" s="428"/>
      <c r="AB90" s="428"/>
      <c r="AC90" s="428"/>
      <c r="AD90" s="429"/>
      <c r="AE90" s="429"/>
      <c r="AF90" s="429"/>
      <c r="AG90" s="429"/>
      <c r="AH90" s="429"/>
      <c r="AI90" s="429"/>
      <c r="AJ90" s="429"/>
      <c r="AK90" s="429"/>
      <c r="AL90" s="429"/>
      <c r="AM90" s="430"/>
      <c r="AU90" s="595" t="s">
        <v>128</v>
      </c>
      <c r="AV90" s="596"/>
      <c r="AW90" s="596"/>
      <c r="AX90" s="596"/>
      <c r="AY90" s="596"/>
      <c r="AZ90" s="596"/>
      <c r="BA90" s="596"/>
      <c r="BB90" s="596"/>
      <c r="BC90" s="596"/>
      <c r="BD90" s="596"/>
      <c r="BE90" s="596"/>
      <c r="BF90" s="596"/>
      <c r="BG90" s="596"/>
      <c r="BH90" s="596"/>
      <c r="BI90" s="597"/>
      <c r="BJ90" s="597"/>
      <c r="BK90" s="597"/>
      <c r="BL90" s="597"/>
      <c r="BM90" s="597"/>
      <c r="BN90" s="597"/>
      <c r="BO90" s="597"/>
      <c r="BP90" s="597"/>
      <c r="BQ90" s="597"/>
      <c r="BR90" s="598"/>
      <c r="BS90" s="598"/>
      <c r="BT90" s="598"/>
      <c r="BU90" s="599"/>
      <c r="BV90" s="599"/>
      <c r="BW90" s="599"/>
      <c r="BX90" s="599"/>
      <c r="BY90" s="599"/>
      <c r="BZ90" s="599"/>
      <c r="CA90" s="599"/>
      <c r="CB90" s="599"/>
      <c r="CC90" s="599"/>
      <c r="CD90" s="600"/>
    </row>
    <row r="91" spans="1:86" ht="14.25" customHeight="1">
      <c r="A91" s="542" t="s">
        <v>418</v>
      </c>
      <c r="B91" s="542"/>
      <c r="C91" s="542"/>
      <c r="D91" s="542"/>
      <c r="E91" s="542"/>
      <c r="F91" s="542"/>
      <c r="G91" s="542"/>
      <c r="H91" s="542"/>
      <c r="I91" s="542"/>
      <c r="J91" s="542"/>
      <c r="K91" s="542"/>
      <c r="L91" s="542"/>
      <c r="M91" s="542"/>
      <c r="N91" s="542"/>
      <c r="O91" s="542"/>
      <c r="P91" s="542"/>
      <c r="Q91" s="542"/>
      <c r="R91" s="542"/>
      <c r="S91" s="542"/>
      <c r="T91" s="542"/>
      <c r="U91" s="542"/>
      <c r="V91" s="542"/>
      <c r="W91" s="542"/>
      <c r="X91" s="542"/>
      <c r="Y91" s="542"/>
      <c r="Z91" s="542"/>
      <c r="AA91" s="542"/>
      <c r="AB91" s="542"/>
      <c r="AC91" s="542"/>
      <c r="AD91" s="542"/>
      <c r="AE91" s="542"/>
      <c r="AF91" s="542"/>
      <c r="AG91" s="542"/>
      <c r="AH91" s="542"/>
      <c r="AI91" s="542"/>
      <c r="AJ91" s="542"/>
      <c r="AK91" s="542"/>
      <c r="AL91" s="542"/>
      <c r="AM91" s="542"/>
      <c r="AN91" s="542"/>
      <c r="AO91" s="542"/>
      <c r="AP91" s="542"/>
      <c r="AQ91" s="542"/>
      <c r="AR91" s="174"/>
      <c r="AS91" s="174"/>
      <c r="AT91" s="174"/>
      <c r="AU91" s="174"/>
      <c r="AV91" s="174"/>
      <c r="AW91" s="174"/>
      <c r="AX91" s="174"/>
      <c r="AY91" s="174"/>
      <c r="AZ91" s="174"/>
      <c r="BA91" s="174"/>
      <c r="BB91" s="174"/>
      <c r="BC91" s="174"/>
      <c r="BD91" s="174"/>
      <c r="BE91" s="174"/>
      <c r="BF91" s="174"/>
      <c r="BG91" s="174"/>
      <c r="BH91" s="174"/>
      <c r="BI91" s="174"/>
      <c r="BJ91" s="174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4"/>
      <c r="CH91" s="174"/>
    </row>
    <row r="92" spans="1:86" ht="14.25" customHeight="1">
      <c r="A92" s="542"/>
      <c r="B92" s="542"/>
      <c r="C92" s="542"/>
      <c r="D92" s="542"/>
      <c r="E92" s="542"/>
      <c r="F92" s="542"/>
      <c r="G92" s="542"/>
      <c r="H92" s="542"/>
      <c r="I92" s="542"/>
      <c r="J92" s="542"/>
      <c r="K92" s="542"/>
      <c r="L92" s="542"/>
      <c r="M92" s="542"/>
      <c r="N92" s="542"/>
      <c r="O92" s="542"/>
      <c r="P92" s="542"/>
      <c r="Q92" s="542"/>
      <c r="R92" s="542"/>
      <c r="S92" s="542"/>
      <c r="T92" s="542"/>
      <c r="U92" s="542"/>
      <c r="V92" s="542"/>
      <c r="W92" s="542"/>
      <c r="X92" s="542"/>
      <c r="Y92" s="542"/>
      <c r="Z92" s="542"/>
      <c r="AA92" s="542"/>
      <c r="AB92" s="542"/>
      <c r="AC92" s="542"/>
      <c r="AD92" s="542"/>
      <c r="AE92" s="542"/>
      <c r="AF92" s="542"/>
      <c r="AG92" s="542"/>
      <c r="AH92" s="542"/>
      <c r="AI92" s="542"/>
      <c r="AJ92" s="542"/>
      <c r="AK92" s="542"/>
      <c r="AL92" s="542"/>
      <c r="AM92" s="542"/>
      <c r="AN92" s="542"/>
      <c r="AO92" s="542"/>
      <c r="AP92" s="542"/>
      <c r="AQ92" s="542"/>
      <c r="AR92" s="174"/>
      <c r="AS92" s="174"/>
      <c r="AT92" s="174"/>
      <c r="AU92" s="174"/>
      <c r="AV92" s="174"/>
      <c r="AW92" s="174"/>
      <c r="AX92" s="174"/>
      <c r="AY92" s="174"/>
      <c r="AZ92" s="174"/>
      <c r="BA92" s="174"/>
      <c r="BB92" s="174"/>
      <c r="BC92" s="174"/>
      <c r="BD92" s="174"/>
      <c r="BE92" s="174"/>
      <c r="BF92" s="174"/>
      <c r="BG92" s="174"/>
      <c r="BH92" s="174"/>
      <c r="BI92" s="174"/>
      <c r="BJ92" s="174"/>
      <c r="BK92" s="174"/>
      <c r="BL92" s="174"/>
      <c r="BM92" s="174"/>
      <c r="BN92" s="174"/>
      <c r="BO92" s="174"/>
      <c r="BP92" s="174"/>
      <c r="BQ92" s="174"/>
      <c r="BR92" s="174"/>
      <c r="BS92" s="174"/>
      <c r="BT92" s="174"/>
      <c r="BU92" s="174"/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4"/>
      <c r="CH92" s="174"/>
    </row>
    <row r="93" spans="1:86" ht="27.75" customHeight="1">
      <c r="C93" s="543" t="s">
        <v>103</v>
      </c>
      <c r="D93" s="543"/>
      <c r="E93" s="543"/>
      <c r="F93" s="543"/>
      <c r="G93" s="546" t="str">
        <f>U12対戦スケジュール!B83</f>
        <v>横川東小</v>
      </c>
      <c r="H93" s="543"/>
      <c r="I93" s="543"/>
      <c r="J93" s="543"/>
      <c r="K93" s="543"/>
      <c r="L93" s="543"/>
      <c r="M93" s="543"/>
      <c r="N93" s="543"/>
      <c r="O93" s="543"/>
      <c r="P93" s="543" t="s">
        <v>104</v>
      </c>
      <c r="Q93" s="543"/>
      <c r="R93" s="543"/>
      <c r="S93" s="543"/>
      <c r="T93" s="546" t="str">
        <f>U12対戦スケジュール!B84</f>
        <v>ＦＣみらい Ｐ</v>
      </c>
      <c r="U93" s="543"/>
      <c r="V93" s="543"/>
      <c r="W93" s="543"/>
      <c r="X93" s="543"/>
      <c r="Y93" s="543"/>
      <c r="Z93" s="543"/>
      <c r="AA93" s="543"/>
      <c r="AB93" s="543"/>
      <c r="AC93" s="543" t="s">
        <v>105</v>
      </c>
      <c r="AD93" s="543"/>
      <c r="AE93" s="543"/>
      <c r="AF93" s="543"/>
      <c r="AG93" s="547">
        <v>43359</v>
      </c>
      <c r="AH93" s="547"/>
      <c r="AI93" s="547"/>
      <c r="AJ93" s="547"/>
      <c r="AK93" s="547"/>
      <c r="AL93" s="547"/>
      <c r="AM93" s="547"/>
      <c r="AN93" s="547"/>
      <c r="AO93" s="547"/>
      <c r="AR93" s="45"/>
      <c r="AS93" s="45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83"/>
      <c r="BY93" s="183"/>
      <c r="BZ93" s="183"/>
      <c r="CA93" s="183"/>
      <c r="CB93" s="183"/>
      <c r="CC93" s="183"/>
      <c r="CD93" s="183"/>
      <c r="CE93" s="183"/>
      <c r="CF93" s="183"/>
      <c r="CG93" s="45"/>
      <c r="CH93" s="45"/>
    </row>
    <row r="94" spans="1:86" ht="15" customHeight="1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4"/>
      <c r="X94" s="44"/>
      <c r="Y94" s="44"/>
      <c r="Z94" s="44"/>
      <c r="AA94" s="44"/>
      <c r="AB94" s="44"/>
      <c r="AC94" s="44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6"/>
      <c r="BO94" s="46"/>
      <c r="BP94" s="46"/>
      <c r="BQ94" s="46"/>
      <c r="BR94" s="46"/>
      <c r="BS94" s="46"/>
      <c r="BT94" s="46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</row>
    <row r="95" spans="1:86" ht="18" customHeight="1">
      <c r="C95" s="409" t="s">
        <v>447</v>
      </c>
      <c r="D95" s="409"/>
      <c r="E95" s="408" t="str">
        <f>U12組合せ!$H$10</f>
        <v>清原ＳＳＳ</v>
      </c>
      <c r="F95" s="408"/>
      <c r="G95" s="408"/>
      <c r="H95" s="408"/>
      <c r="I95" s="408"/>
      <c r="J95" s="408"/>
      <c r="K95" s="408"/>
      <c r="L95" s="408"/>
      <c r="M95" s="408"/>
      <c r="N95" s="408"/>
      <c r="O95" s="45"/>
      <c r="P95" s="45"/>
      <c r="Q95" s="407" t="s">
        <v>455</v>
      </c>
      <c r="R95" s="407"/>
      <c r="S95" s="408" t="str">
        <f>U12組合せ!$H$11</f>
        <v>ＦＣみらい Ｐ</v>
      </c>
      <c r="T95" s="408"/>
      <c r="U95" s="408"/>
      <c r="V95" s="408"/>
      <c r="W95" s="408"/>
      <c r="X95" s="408"/>
      <c r="Y95" s="408"/>
      <c r="Z95" s="408"/>
      <c r="AA95" s="408"/>
      <c r="AB95" s="408"/>
      <c r="AC95" s="46"/>
      <c r="AD95" s="47"/>
      <c r="AE95" s="403" t="s">
        <v>424</v>
      </c>
      <c r="AF95" s="403"/>
      <c r="AG95" s="408" t="str">
        <f>U12組合せ!$H$12</f>
        <v>雀宮ＦＣ</v>
      </c>
      <c r="AH95" s="408"/>
      <c r="AI95" s="408"/>
      <c r="AJ95" s="408"/>
      <c r="AK95" s="408"/>
      <c r="AL95" s="408"/>
      <c r="AM95" s="408"/>
      <c r="AN95" s="408"/>
      <c r="AO95" s="408"/>
      <c r="AP95" s="408"/>
      <c r="AR95" s="45"/>
      <c r="AS95" s="45"/>
      <c r="AT95" s="65"/>
      <c r="AU95" s="65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45"/>
      <c r="BG95" s="45"/>
      <c r="BH95" s="65"/>
      <c r="BI95" s="65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46"/>
      <c r="BU95" s="45"/>
      <c r="BV95" s="65"/>
      <c r="BW95" s="65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45"/>
    </row>
    <row r="96" spans="1:86" ht="18" customHeight="1">
      <c r="C96" s="407" t="s">
        <v>426</v>
      </c>
      <c r="D96" s="407"/>
      <c r="E96" s="408" t="str">
        <f>U12組合せ!$H$13</f>
        <v>ＳＵＧＡＯ ＳＣ</v>
      </c>
      <c r="F96" s="408"/>
      <c r="G96" s="408"/>
      <c r="H96" s="408"/>
      <c r="I96" s="408"/>
      <c r="J96" s="408"/>
      <c r="K96" s="408"/>
      <c r="L96" s="408"/>
      <c r="M96" s="408"/>
      <c r="N96" s="408"/>
      <c r="O96" s="45"/>
      <c r="P96" s="45"/>
      <c r="Q96" s="403" t="s">
        <v>421</v>
      </c>
      <c r="R96" s="403"/>
      <c r="S96" s="408" t="str">
        <f>U12組合せ!$H$14</f>
        <v>Ｓ４スペランツァ</v>
      </c>
      <c r="T96" s="408"/>
      <c r="U96" s="408"/>
      <c r="V96" s="408"/>
      <c r="W96" s="408"/>
      <c r="X96" s="408"/>
      <c r="Y96" s="408"/>
      <c r="Z96" s="408"/>
      <c r="AA96" s="408"/>
      <c r="AB96" s="408"/>
      <c r="AC96" s="46"/>
      <c r="AD96" s="47"/>
      <c r="AE96" s="409" t="s">
        <v>456</v>
      </c>
      <c r="AF96" s="409"/>
      <c r="AG96" s="408" t="str">
        <f>U12組合せ!$H$15</f>
        <v>宇都宮北部ＦＣトレ</v>
      </c>
      <c r="AH96" s="408"/>
      <c r="AI96" s="408"/>
      <c r="AJ96" s="408"/>
      <c r="AK96" s="408"/>
      <c r="AL96" s="408"/>
      <c r="AM96" s="408"/>
      <c r="AN96" s="408"/>
      <c r="AO96" s="408"/>
      <c r="AP96" s="408"/>
      <c r="AR96" s="45"/>
      <c r="AS96" s="45"/>
      <c r="AT96" s="65"/>
      <c r="AU96" s="65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45"/>
      <c r="BG96" s="45"/>
      <c r="BH96" s="65"/>
      <c r="BI96" s="65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46"/>
      <c r="BU96" s="45"/>
      <c r="BV96" s="65"/>
      <c r="BW96" s="65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45"/>
    </row>
    <row r="97" spans="2:86" ht="18" customHeight="1">
      <c r="C97" s="403" t="s">
        <v>457</v>
      </c>
      <c r="D97" s="403"/>
      <c r="E97" s="408" t="str">
        <f>U12組合せ!$H$16</f>
        <v>上三川ＦＣ</v>
      </c>
      <c r="F97" s="408"/>
      <c r="G97" s="408"/>
      <c r="H97" s="408"/>
      <c r="I97" s="408"/>
      <c r="J97" s="408"/>
      <c r="K97" s="408"/>
      <c r="L97" s="408"/>
      <c r="M97" s="408"/>
      <c r="N97" s="408"/>
      <c r="O97" s="45"/>
      <c r="P97" s="45"/>
      <c r="Q97" s="409" t="s">
        <v>423</v>
      </c>
      <c r="R97" s="409"/>
      <c r="S97" s="408" t="str">
        <f>U12組合せ!$H$17</f>
        <v>クラブチェルビアット</v>
      </c>
      <c r="T97" s="408"/>
      <c r="U97" s="408"/>
      <c r="V97" s="408"/>
      <c r="W97" s="408"/>
      <c r="X97" s="408"/>
      <c r="Y97" s="408"/>
      <c r="Z97" s="408"/>
      <c r="AA97" s="408"/>
      <c r="AB97" s="408"/>
      <c r="AC97" s="46"/>
      <c r="AD97" s="47"/>
      <c r="AE97" s="407" t="s">
        <v>458</v>
      </c>
      <c r="AF97" s="407"/>
      <c r="AG97" s="408" t="str">
        <f>U12組合せ!$H$18</f>
        <v>ＦＣブロケード</v>
      </c>
      <c r="AH97" s="408"/>
      <c r="AI97" s="408"/>
      <c r="AJ97" s="408"/>
      <c r="AK97" s="408"/>
      <c r="AL97" s="408"/>
      <c r="AM97" s="408"/>
      <c r="AN97" s="408"/>
      <c r="AO97" s="408"/>
      <c r="AP97" s="408"/>
      <c r="AR97" s="45"/>
      <c r="AS97" s="45"/>
      <c r="AT97" s="65"/>
      <c r="AU97" s="65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45"/>
      <c r="BG97" s="45"/>
      <c r="BH97" s="65"/>
      <c r="BI97" s="65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46"/>
      <c r="BU97" s="45"/>
      <c r="BV97" s="65"/>
      <c r="BW97" s="65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45"/>
    </row>
    <row r="98" spans="2:86" ht="18" customHeight="1">
      <c r="C98" s="409" t="s">
        <v>450</v>
      </c>
      <c r="D98" s="409"/>
      <c r="E98" s="408" t="str">
        <f>U12組合せ!$J$10</f>
        <v>上河内ＪＳＣ</v>
      </c>
      <c r="F98" s="408"/>
      <c r="G98" s="408"/>
      <c r="H98" s="408"/>
      <c r="I98" s="408"/>
      <c r="J98" s="408"/>
      <c r="K98" s="408"/>
      <c r="L98" s="408"/>
      <c r="M98" s="408"/>
      <c r="N98" s="408"/>
      <c r="O98" s="45"/>
      <c r="P98" s="45"/>
      <c r="Q98" s="409" t="s">
        <v>420</v>
      </c>
      <c r="R98" s="409"/>
      <c r="S98" s="408" t="str">
        <f>U12組合せ!$J$11</f>
        <v>上三川ＳＣ</v>
      </c>
      <c r="T98" s="408"/>
      <c r="U98" s="408"/>
      <c r="V98" s="408"/>
      <c r="W98" s="408"/>
      <c r="X98" s="408"/>
      <c r="Y98" s="408"/>
      <c r="Z98" s="408"/>
      <c r="AA98" s="408"/>
      <c r="AB98" s="408"/>
      <c r="AC98" s="46"/>
      <c r="AD98" s="47"/>
      <c r="AE98" s="409" t="s">
        <v>425</v>
      </c>
      <c r="AF98" s="409"/>
      <c r="AG98" s="408" t="str">
        <f>U12組合せ!$J$12</f>
        <v>緑が丘ＹＦＣ</v>
      </c>
      <c r="AH98" s="408"/>
      <c r="AI98" s="408"/>
      <c r="AJ98" s="408"/>
      <c r="AK98" s="408"/>
      <c r="AL98" s="408"/>
      <c r="AM98" s="408"/>
      <c r="AN98" s="408"/>
      <c r="AO98" s="408"/>
      <c r="AP98" s="408"/>
      <c r="AR98" s="45"/>
      <c r="AS98" s="45"/>
      <c r="AT98" s="65"/>
      <c r="AU98" s="65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45"/>
      <c r="BG98" s="45"/>
      <c r="BH98" s="65"/>
      <c r="BI98" s="65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46"/>
      <c r="BU98" s="45"/>
      <c r="BV98" s="65"/>
      <c r="BW98" s="65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45"/>
    </row>
    <row r="99" spans="2:86" ht="18" customHeight="1">
      <c r="B99" s="113"/>
      <c r="C99" s="409" t="s">
        <v>427</v>
      </c>
      <c r="D99" s="409"/>
      <c r="E99" s="408" t="str">
        <f>U12組合せ!$J$13</f>
        <v>泉ＦＣ宇都宮</v>
      </c>
      <c r="F99" s="408"/>
      <c r="G99" s="408"/>
      <c r="H99" s="408"/>
      <c r="I99" s="408"/>
      <c r="J99" s="408"/>
      <c r="K99" s="408"/>
      <c r="L99" s="408"/>
      <c r="M99" s="408"/>
      <c r="N99" s="408"/>
      <c r="O99" s="45"/>
      <c r="P99" s="45"/>
      <c r="Q99" s="409" t="s">
        <v>422</v>
      </c>
      <c r="R99" s="409"/>
      <c r="S99" s="408" t="str">
        <f>U12組合せ!$J$14</f>
        <v>国本ＪＳＣ</v>
      </c>
      <c r="T99" s="408"/>
      <c r="U99" s="408"/>
      <c r="V99" s="408"/>
      <c r="W99" s="408"/>
      <c r="X99" s="408"/>
      <c r="Y99" s="408"/>
      <c r="Z99" s="408"/>
      <c r="AA99" s="408"/>
      <c r="AB99" s="408"/>
      <c r="AC99" s="46"/>
      <c r="AD99" s="47"/>
      <c r="AE99" s="409" t="s">
        <v>451</v>
      </c>
      <c r="AF99" s="409"/>
      <c r="AG99" s="408" t="str">
        <f>U12組合せ!$J$15</f>
        <v>本郷北ＦＣ</v>
      </c>
      <c r="AH99" s="408"/>
      <c r="AI99" s="408"/>
      <c r="AJ99" s="408"/>
      <c r="AK99" s="408"/>
      <c r="AL99" s="408"/>
      <c r="AM99" s="408"/>
      <c r="AN99" s="408"/>
      <c r="AO99" s="408"/>
      <c r="AP99" s="408"/>
      <c r="AQ99" s="113"/>
      <c r="AR99" s="45"/>
      <c r="AS99" s="45"/>
      <c r="AT99" s="65"/>
      <c r="AU99" s="65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45"/>
      <c r="BG99" s="45"/>
      <c r="BH99" s="65"/>
      <c r="BI99" s="65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46"/>
      <c r="BU99" s="45"/>
      <c r="BV99" s="65"/>
      <c r="BW99" s="65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45"/>
    </row>
    <row r="100" spans="2:86" ht="18" customHeight="1">
      <c r="C100" s="409" t="s">
        <v>452</v>
      </c>
      <c r="D100" s="409"/>
      <c r="E100" s="408" t="str">
        <f>U12組合せ!$J$16</f>
        <v>ＦＣペンサーレ</v>
      </c>
      <c r="F100" s="408"/>
      <c r="G100" s="408"/>
      <c r="H100" s="408"/>
      <c r="I100" s="408"/>
      <c r="J100" s="408"/>
      <c r="K100" s="408"/>
      <c r="L100" s="408"/>
      <c r="M100" s="408"/>
      <c r="N100" s="408"/>
      <c r="O100" s="45"/>
      <c r="P100" s="45"/>
      <c r="Q100" s="409" t="s">
        <v>453</v>
      </c>
      <c r="R100" s="409"/>
      <c r="S100" s="408" t="str">
        <f>U12組合せ!$J$17</f>
        <v>ブラッドレスＳＳ</v>
      </c>
      <c r="T100" s="408"/>
      <c r="U100" s="408"/>
      <c r="V100" s="408"/>
      <c r="W100" s="408"/>
      <c r="X100" s="408"/>
      <c r="Y100" s="408"/>
      <c r="Z100" s="408"/>
      <c r="AA100" s="408"/>
      <c r="AB100" s="408"/>
      <c r="AC100" s="46"/>
      <c r="AD100" s="47"/>
      <c r="AE100" s="409" t="s">
        <v>454</v>
      </c>
      <c r="AF100" s="409"/>
      <c r="AG100" s="408" t="str">
        <f>U12組合せ!$J$18</f>
        <v>ともぞうＳＣ・Ｂ</v>
      </c>
      <c r="AH100" s="408"/>
      <c r="AI100" s="408"/>
      <c r="AJ100" s="408"/>
      <c r="AK100" s="408"/>
      <c r="AL100" s="408"/>
      <c r="AM100" s="408"/>
      <c r="AN100" s="408"/>
      <c r="AO100" s="408"/>
      <c r="AP100" s="408"/>
      <c r="AR100" s="45"/>
      <c r="AS100" s="45"/>
      <c r="AT100" s="65"/>
      <c r="AU100" s="65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45"/>
      <c r="BG100" s="45"/>
      <c r="BH100" s="65"/>
      <c r="BI100" s="65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46"/>
      <c r="BU100" s="45"/>
      <c r="BV100" s="65"/>
      <c r="BW100" s="65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45"/>
    </row>
    <row r="101" spans="2:86" ht="15" customHeight="1">
      <c r="C101" s="48"/>
      <c r="D101" s="49"/>
      <c r="E101" s="49"/>
      <c r="F101" s="49"/>
      <c r="G101" s="49"/>
      <c r="H101" s="49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9"/>
      <c r="U101" s="43"/>
      <c r="V101" s="49"/>
      <c r="W101" s="43"/>
      <c r="X101" s="49"/>
      <c r="Y101" s="43"/>
      <c r="Z101" s="49"/>
      <c r="AA101" s="43"/>
      <c r="AB101" s="49"/>
      <c r="AC101" s="49"/>
      <c r="AR101" s="45"/>
      <c r="AS101" s="45"/>
      <c r="AT101" s="184"/>
      <c r="AU101" s="177"/>
      <c r="AV101" s="177"/>
      <c r="AW101" s="177"/>
      <c r="AX101" s="177"/>
      <c r="AY101" s="177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177"/>
      <c r="BL101" s="45"/>
      <c r="BM101" s="177"/>
      <c r="BN101" s="45"/>
      <c r="BO101" s="177"/>
      <c r="BP101" s="45"/>
      <c r="BQ101" s="177"/>
      <c r="BR101" s="45"/>
      <c r="BS101" s="177"/>
      <c r="BT101" s="177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</row>
    <row r="102" spans="2:86" ht="21" customHeight="1" thickBot="1">
      <c r="B102" s="42" t="s">
        <v>106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</row>
    <row r="103" spans="2:86" ht="20.25" customHeight="1" thickBot="1">
      <c r="B103" s="50"/>
      <c r="C103" s="531" t="s">
        <v>107</v>
      </c>
      <c r="D103" s="532"/>
      <c r="E103" s="533"/>
      <c r="F103" s="534" t="s">
        <v>226</v>
      </c>
      <c r="G103" s="535"/>
      <c r="H103" s="535"/>
      <c r="I103" s="536"/>
      <c r="J103" s="532" t="s">
        <v>108</v>
      </c>
      <c r="K103" s="537"/>
      <c r="L103" s="537"/>
      <c r="M103" s="537"/>
      <c r="N103" s="537"/>
      <c r="O103" s="537"/>
      <c r="P103" s="538"/>
      <c r="Q103" s="539" t="s">
        <v>109</v>
      </c>
      <c r="R103" s="539"/>
      <c r="S103" s="539"/>
      <c r="T103" s="539"/>
      <c r="U103" s="539"/>
      <c r="V103" s="539"/>
      <c r="W103" s="539"/>
      <c r="X103" s="540" t="s">
        <v>108</v>
      </c>
      <c r="Y103" s="537"/>
      <c r="Z103" s="537"/>
      <c r="AA103" s="537"/>
      <c r="AB103" s="537"/>
      <c r="AC103" s="537"/>
      <c r="AD103" s="541"/>
      <c r="AE103" s="534" t="s">
        <v>226</v>
      </c>
      <c r="AF103" s="535"/>
      <c r="AG103" s="535"/>
      <c r="AH103" s="536"/>
      <c r="AI103" s="531" t="s">
        <v>409</v>
      </c>
      <c r="AJ103" s="532"/>
      <c r="AK103" s="537"/>
      <c r="AL103" s="537"/>
      <c r="AM103" s="537"/>
      <c r="AN103" s="537"/>
      <c r="AO103" s="537"/>
      <c r="AP103" s="541"/>
      <c r="AR103" s="45"/>
      <c r="AS103" s="156"/>
      <c r="AT103" s="157"/>
      <c r="AU103" s="157"/>
      <c r="AV103" s="157"/>
      <c r="AW103" s="167"/>
      <c r="AX103" s="178"/>
      <c r="AY103" s="178"/>
      <c r="AZ103" s="178"/>
      <c r="BA103" s="157"/>
      <c r="BB103" s="185"/>
      <c r="BC103" s="185"/>
      <c r="BD103" s="185"/>
      <c r="BE103" s="185"/>
      <c r="BF103" s="185"/>
      <c r="BG103" s="185"/>
      <c r="BH103" s="157"/>
      <c r="BI103" s="157"/>
      <c r="BJ103" s="157"/>
      <c r="BK103" s="157"/>
      <c r="BL103" s="157"/>
      <c r="BM103" s="157"/>
      <c r="BN103" s="157"/>
      <c r="BO103" s="157"/>
      <c r="BP103" s="185"/>
      <c r="BQ103" s="185"/>
      <c r="BR103" s="185"/>
      <c r="BS103" s="185"/>
      <c r="BT103" s="185"/>
      <c r="BU103" s="185"/>
      <c r="BV103" s="167"/>
      <c r="BW103" s="178"/>
      <c r="BX103" s="178"/>
      <c r="BY103" s="178"/>
      <c r="BZ103" s="157"/>
      <c r="CA103" s="157"/>
      <c r="CB103" s="157"/>
      <c r="CC103" s="157"/>
      <c r="CD103" s="157"/>
      <c r="CE103" s="157"/>
      <c r="CF103" s="157"/>
      <c r="CG103" s="157"/>
      <c r="CH103" s="45"/>
    </row>
    <row r="104" spans="2:86" ht="20.100000000000001" customHeight="1">
      <c r="B104" s="467">
        <v>1</v>
      </c>
      <c r="C104" s="469">
        <v>0.375</v>
      </c>
      <c r="D104" s="470"/>
      <c r="E104" s="471"/>
      <c r="F104" s="521"/>
      <c r="G104" s="522"/>
      <c r="H104" s="522"/>
      <c r="I104" s="523"/>
      <c r="J104" s="524" t="str">
        <f>S95</f>
        <v>ＦＣみらい Ｐ</v>
      </c>
      <c r="K104" s="525"/>
      <c r="L104" s="525"/>
      <c r="M104" s="525"/>
      <c r="N104" s="525"/>
      <c r="O104" s="525"/>
      <c r="P104" s="526"/>
      <c r="Q104" s="527">
        <f>IF(OR(S104="",S105=""),"",S104+S105)</f>
        <v>2</v>
      </c>
      <c r="R104" s="528"/>
      <c r="S104" s="51">
        <v>1</v>
      </c>
      <c r="T104" s="52" t="s">
        <v>110</v>
      </c>
      <c r="U104" s="51">
        <v>0</v>
      </c>
      <c r="V104" s="527">
        <f>IF(OR(U104="",U105=""),"",U104+U105)</f>
        <v>1</v>
      </c>
      <c r="W104" s="528"/>
      <c r="X104" s="529" t="str">
        <f>E96</f>
        <v>ＳＵＧＡＯ ＳＣ</v>
      </c>
      <c r="Y104" s="525"/>
      <c r="Z104" s="525"/>
      <c r="AA104" s="525"/>
      <c r="AB104" s="525"/>
      <c r="AC104" s="525"/>
      <c r="AD104" s="530"/>
      <c r="AE104" s="521"/>
      <c r="AF104" s="522"/>
      <c r="AG104" s="522"/>
      <c r="AH104" s="523"/>
      <c r="AI104" s="554" t="str">
        <f ca="1">DBCS(INDIRECT("U12対戦スケジュール!c"&amp;(ROW()/2+33)))</f>
        <v>３／５／５／３</v>
      </c>
      <c r="AJ104" s="555"/>
      <c r="AK104" s="555"/>
      <c r="AL104" s="555"/>
      <c r="AM104" s="555"/>
      <c r="AN104" s="555"/>
      <c r="AO104" s="555"/>
      <c r="AP104" s="556"/>
      <c r="AR104" s="45"/>
      <c r="AS104" s="115"/>
      <c r="AT104" s="116"/>
      <c r="AU104" s="116"/>
      <c r="AV104" s="116"/>
      <c r="AW104" s="45"/>
      <c r="AX104" s="179"/>
      <c r="AY104" s="179"/>
      <c r="AZ104" s="179"/>
      <c r="BA104" s="111"/>
      <c r="BB104" s="185"/>
      <c r="BC104" s="185"/>
      <c r="BD104" s="185"/>
      <c r="BE104" s="185"/>
      <c r="BF104" s="185"/>
      <c r="BG104" s="185"/>
      <c r="BH104" s="111"/>
      <c r="BI104" s="111"/>
      <c r="BJ104" s="111"/>
      <c r="BK104" s="68"/>
      <c r="BL104" s="111"/>
      <c r="BM104" s="111"/>
      <c r="BN104" s="111"/>
      <c r="BO104" s="111"/>
      <c r="BP104" s="185"/>
      <c r="BQ104" s="185"/>
      <c r="BR104" s="185"/>
      <c r="BS104" s="185"/>
      <c r="BT104" s="185"/>
      <c r="BU104" s="185"/>
      <c r="BV104" s="45"/>
      <c r="BW104" s="179"/>
      <c r="BX104" s="179"/>
      <c r="BY104" s="179"/>
      <c r="BZ104" s="111"/>
      <c r="CA104" s="111"/>
      <c r="CB104" s="111"/>
      <c r="CC104" s="111"/>
      <c r="CD104" s="111"/>
      <c r="CE104" s="111"/>
      <c r="CF104" s="111"/>
      <c r="CG104" s="111"/>
      <c r="CH104" s="45"/>
    </row>
    <row r="105" spans="2:86" ht="20.100000000000001" customHeight="1">
      <c r="B105" s="431"/>
      <c r="C105" s="432"/>
      <c r="D105" s="504"/>
      <c r="E105" s="505"/>
      <c r="F105" s="438"/>
      <c r="G105" s="506"/>
      <c r="H105" s="506"/>
      <c r="I105" s="507"/>
      <c r="J105" s="442"/>
      <c r="K105" s="442"/>
      <c r="L105" s="442"/>
      <c r="M105" s="442"/>
      <c r="N105" s="442"/>
      <c r="O105" s="442"/>
      <c r="P105" s="443"/>
      <c r="Q105" s="446"/>
      <c r="R105" s="447"/>
      <c r="S105" s="53">
        <v>1</v>
      </c>
      <c r="T105" s="54" t="s">
        <v>110</v>
      </c>
      <c r="U105" s="53">
        <v>1</v>
      </c>
      <c r="V105" s="446"/>
      <c r="W105" s="447"/>
      <c r="X105" s="449"/>
      <c r="Y105" s="442"/>
      <c r="Z105" s="442"/>
      <c r="AA105" s="442"/>
      <c r="AB105" s="442"/>
      <c r="AC105" s="442"/>
      <c r="AD105" s="450"/>
      <c r="AE105" s="438"/>
      <c r="AF105" s="506"/>
      <c r="AG105" s="506"/>
      <c r="AH105" s="507"/>
      <c r="AI105" s="514"/>
      <c r="AJ105" s="457"/>
      <c r="AK105" s="457"/>
      <c r="AL105" s="457"/>
      <c r="AM105" s="457"/>
      <c r="AN105" s="457"/>
      <c r="AO105" s="457"/>
      <c r="AP105" s="458"/>
      <c r="AR105" s="45"/>
      <c r="AS105" s="115"/>
      <c r="AT105" s="116"/>
      <c r="AU105" s="116"/>
      <c r="AV105" s="116"/>
      <c r="AW105" s="179"/>
      <c r="AX105" s="179"/>
      <c r="AY105" s="179"/>
      <c r="AZ105" s="179"/>
      <c r="BA105" s="185"/>
      <c r="BB105" s="185"/>
      <c r="BC105" s="185"/>
      <c r="BD105" s="185"/>
      <c r="BE105" s="185"/>
      <c r="BF105" s="185"/>
      <c r="BG105" s="185"/>
      <c r="BH105" s="111"/>
      <c r="BI105" s="111"/>
      <c r="BJ105" s="111"/>
      <c r="BK105" s="68"/>
      <c r="BL105" s="111"/>
      <c r="BM105" s="111"/>
      <c r="BN105" s="111"/>
      <c r="BO105" s="185"/>
      <c r="BP105" s="185"/>
      <c r="BQ105" s="185"/>
      <c r="BR105" s="185"/>
      <c r="BS105" s="185"/>
      <c r="BT105" s="185"/>
      <c r="BU105" s="185"/>
      <c r="BV105" s="179"/>
      <c r="BW105" s="179"/>
      <c r="BX105" s="179"/>
      <c r="BY105" s="179"/>
      <c r="BZ105" s="111"/>
      <c r="CA105" s="111"/>
      <c r="CB105" s="111"/>
      <c r="CC105" s="111"/>
      <c r="CD105" s="111"/>
      <c r="CE105" s="111"/>
      <c r="CF105" s="111"/>
      <c r="CG105" s="111"/>
      <c r="CH105" s="45"/>
    </row>
    <row r="106" spans="2:86" ht="20.100000000000001" customHeight="1">
      <c r="B106" s="431">
        <v>2</v>
      </c>
      <c r="C106" s="432">
        <v>0.40972222222222227</v>
      </c>
      <c r="D106" s="504">
        <v>0.4375</v>
      </c>
      <c r="E106" s="505"/>
      <c r="F106" s="435"/>
      <c r="G106" s="506"/>
      <c r="H106" s="506"/>
      <c r="I106" s="507"/>
      <c r="J106" s="508" t="str">
        <f>AG95</f>
        <v>雀宮ＦＣ</v>
      </c>
      <c r="K106" s="509"/>
      <c r="L106" s="509"/>
      <c r="M106" s="509"/>
      <c r="N106" s="509"/>
      <c r="O106" s="509"/>
      <c r="P106" s="510"/>
      <c r="Q106" s="511">
        <f>IF(OR(S106="",S107=""),"",S106+S107)</f>
        <v>0</v>
      </c>
      <c r="R106" s="512"/>
      <c r="S106" s="55">
        <v>0</v>
      </c>
      <c r="T106" s="56" t="s">
        <v>110</v>
      </c>
      <c r="U106" s="55">
        <v>1</v>
      </c>
      <c r="V106" s="511">
        <f>IF(OR(U106="",U107=""),"",U106+U107)</f>
        <v>5</v>
      </c>
      <c r="W106" s="512"/>
      <c r="X106" s="511" t="str">
        <f>S96</f>
        <v>Ｓ４スペランツァ</v>
      </c>
      <c r="Y106" s="509"/>
      <c r="Z106" s="509"/>
      <c r="AA106" s="509"/>
      <c r="AB106" s="509"/>
      <c r="AC106" s="509"/>
      <c r="AD106" s="513"/>
      <c r="AE106" s="435"/>
      <c r="AF106" s="506"/>
      <c r="AG106" s="506"/>
      <c r="AH106" s="507"/>
      <c r="AI106" s="461" t="str">
        <f t="shared" ref="AI106" ca="1" si="0">DBCS(INDIRECT("U12対戦スケジュール!c"&amp;(ROW()/2+33)))</f>
        <v>２／４／４／２</v>
      </c>
      <c r="AJ106" s="462"/>
      <c r="AK106" s="462"/>
      <c r="AL106" s="462"/>
      <c r="AM106" s="462"/>
      <c r="AN106" s="462"/>
      <c r="AO106" s="462"/>
      <c r="AP106" s="463"/>
      <c r="AR106" s="45"/>
      <c r="AS106" s="115"/>
      <c r="AT106" s="116"/>
      <c r="AU106" s="116"/>
      <c r="AV106" s="116"/>
      <c r="AW106" s="45"/>
      <c r="AX106" s="179"/>
      <c r="AY106" s="179"/>
      <c r="AZ106" s="179"/>
      <c r="BA106" s="111"/>
      <c r="BB106" s="185"/>
      <c r="BC106" s="185"/>
      <c r="BD106" s="185"/>
      <c r="BE106" s="185"/>
      <c r="BF106" s="185"/>
      <c r="BG106" s="185"/>
      <c r="BH106" s="111"/>
      <c r="BI106" s="111"/>
      <c r="BJ106" s="111"/>
      <c r="BK106" s="68"/>
      <c r="BL106" s="111"/>
      <c r="BM106" s="111"/>
      <c r="BN106" s="111"/>
      <c r="BO106" s="111"/>
      <c r="BP106" s="185"/>
      <c r="BQ106" s="185"/>
      <c r="BR106" s="185"/>
      <c r="BS106" s="185"/>
      <c r="BT106" s="185"/>
      <c r="BU106" s="185"/>
      <c r="BV106" s="45"/>
      <c r="BW106" s="179"/>
      <c r="BX106" s="179"/>
      <c r="BY106" s="179"/>
      <c r="BZ106" s="111"/>
      <c r="CA106" s="111"/>
      <c r="CB106" s="111"/>
      <c r="CC106" s="111"/>
      <c r="CD106" s="111"/>
      <c r="CE106" s="111"/>
      <c r="CF106" s="111"/>
      <c r="CG106" s="111"/>
      <c r="CH106" s="45"/>
    </row>
    <row r="107" spans="2:86" ht="20.100000000000001" customHeight="1">
      <c r="B107" s="431"/>
      <c r="C107" s="432"/>
      <c r="D107" s="504"/>
      <c r="E107" s="505"/>
      <c r="F107" s="438"/>
      <c r="G107" s="506"/>
      <c r="H107" s="506"/>
      <c r="I107" s="507"/>
      <c r="J107" s="442"/>
      <c r="K107" s="442"/>
      <c r="L107" s="442"/>
      <c r="M107" s="442"/>
      <c r="N107" s="442"/>
      <c r="O107" s="442"/>
      <c r="P107" s="443"/>
      <c r="Q107" s="446"/>
      <c r="R107" s="447"/>
      <c r="S107" s="53">
        <v>0</v>
      </c>
      <c r="T107" s="54" t="s">
        <v>110</v>
      </c>
      <c r="U107" s="53">
        <v>4</v>
      </c>
      <c r="V107" s="446"/>
      <c r="W107" s="447"/>
      <c r="X107" s="449"/>
      <c r="Y107" s="442"/>
      <c r="Z107" s="442"/>
      <c r="AA107" s="442"/>
      <c r="AB107" s="442"/>
      <c r="AC107" s="442"/>
      <c r="AD107" s="450"/>
      <c r="AE107" s="438"/>
      <c r="AF107" s="506"/>
      <c r="AG107" s="506"/>
      <c r="AH107" s="507"/>
      <c r="AI107" s="514"/>
      <c r="AJ107" s="457"/>
      <c r="AK107" s="457"/>
      <c r="AL107" s="457"/>
      <c r="AM107" s="457"/>
      <c r="AN107" s="457"/>
      <c r="AO107" s="457"/>
      <c r="AP107" s="458"/>
      <c r="AR107" s="45"/>
      <c r="AS107" s="115"/>
      <c r="AT107" s="116"/>
      <c r="AU107" s="116"/>
      <c r="AV107" s="116"/>
      <c r="AW107" s="179"/>
      <c r="AX107" s="179"/>
      <c r="AY107" s="179"/>
      <c r="AZ107" s="179"/>
      <c r="BA107" s="185"/>
      <c r="BB107" s="185"/>
      <c r="BC107" s="185"/>
      <c r="BD107" s="185"/>
      <c r="BE107" s="185"/>
      <c r="BF107" s="185"/>
      <c r="BG107" s="185"/>
      <c r="BH107" s="111"/>
      <c r="BI107" s="111"/>
      <c r="BJ107" s="111"/>
      <c r="BK107" s="68"/>
      <c r="BL107" s="111"/>
      <c r="BM107" s="111"/>
      <c r="BN107" s="111"/>
      <c r="BO107" s="185"/>
      <c r="BP107" s="185"/>
      <c r="BQ107" s="185"/>
      <c r="BR107" s="185"/>
      <c r="BS107" s="185"/>
      <c r="BT107" s="185"/>
      <c r="BU107" s="185"/>
      <c r="BV107" s="179"/>
      <c r="BW107" s="179"/>
      <c r="BX107" s="179"/>
      <c r="BY107" s="179"/>
      <c r="BZ107" s="111"/>
      <c r="CA107" s="111"/>
      <c r="CB107" s="111"/>
      <c r="CC107" s="111"/>
      <c r="CD107" s="111"/>
      <c r="CE107" s="111"/>
      <c r="CF107" s="111"/>
      <c r="CG107" s="111"/>
      <c r="CH107" s="45"/>
    </row>
    <row r="108" spans="2:86" ht="20.100000000000001" customHeight="1">
      <c r="B108" s="431">
        <v>3</v>
      </c>
      <c r="C108" s="432">
        <v>0.44444444444444442</v>
      </c>
      <c r="D108" s="504"/>
      <c r="E108" s="505"/>
      <c r="F108" s="435"/>
      <c r="G108" s="506"/>
      <c r="H108" s="506"/>
      <c r="I108" s="507"/>
      <c r="J108" s="508" t="str">
        <f>AG97</f>
        <v>ＦＣブロケード</v>
      </c>
      <c r="K108" s="509"/>
      <c r="L108" s="509"/>
      <c r="M108" s="509"/>
      <c r="N108" s="509"/>
      <c r="O108" s="509"/>
      <c r="P108" s="510"/>
      <c r="Q108" s="511">
        <f>IF(OR(S108="",S109=""),"",S108+S109)</f>
        <v>0</v>
      </c>
      <c r="R108" s="512"/>
      <c r="S108" s="55">
        <v>0</v>
      </c>
      <c r="T108" s="56" t="s">
        <v>110</v>
      </c>
      <c r="U108" s="55">
        <v>5</v>
      </c>
      <c r="V108" s="511">
        <f>IF(OR(U108="",U109=""),"",U108+U109)</f>
        <v>9</v>
      </c>
      <c r="W108" s="512"/>
      <c r="X108" s="511" t="str">
        <f>S95</f>
        <v>ＦＣみらい Ｐ</v>
      </c>
      <c r="Y108" s="509"/>
      <c r="Z108" s="509"/>
      <c r="AA108" s="509"/>
      <c r="AB108" s="509"/>
      <c r="AC108" s="509"/>
      <c r="AD108" s="513"/>
      <c r="AE108" s="435"/>
      <c r="AF108" s="506"/>
      <c r="AG108" s="506"/>
      <c r="AH108" s="507"/>
      <c r="AI108" s="461" t="str">
        <f t="shared" ref="AI108" ca="1" si="1">DBCS(INDIRECT("U12対戦スケジュール!c"&amp;(ROW()/2+33)))</f>
        <v>７／３／３／７</v>
      </c>
      <c r="AJ108" s="462"/>
      <c r="AK108" s="462"/>
      <c r="AL108" s="462"/>
      <c r="AM108" s="462"/>
      <c r="AN108" s="462"/>
      <c r="AO108" s="462"/>
      <c r="AP108" s="463"/>
      <c r="AR108" s="45"/>
      <c r="AS108" s="115"/>
      <c r="AT108" s="116"/>
      <c r="AU108" s="116"/>
      <c r="AV108" s="116"/>
      <c r="AW108" s="45"/>
      <c r="AX108" s="179"/>
      <c r="AY108" s="179"/>
      <c r="AZ108" s="179"/>
      <c r="BA108" s="111"/>
      <c r="BB108" s="185"/>
      <c r="BC108" s="185"/>
      <c r="BD108" s="185"/>
      <c r="BE108" s="185"/>
      <c r="BF108" s="185"/>
      <c r="BG108" s="185"/>
      <c r="BH108" s="111"/>
      <c r="BI108" s="111"/>
      <c r="BJ108" s="111"/>
      <c r="BK108" s="68"/>
      <c r="BL108" s="111"/>
      <c r="BM108" s="111"/>
      <c r="BN108" s="111"/>
      <c r="BO108" s="111"/>
      <c r="BP108" s="185"/>
      <c r="BQ108" s="185"/>
      <c r="BR108" s="185"/>
      <c r="BS108" s="185"/>
      <c r="BT108" s="185"/>
      <c r="BU108" s="185"/>
      <c r="BV108" s="45"/>
      <c r="BW108" s="179"/>
      <c r="BX108" s="179"/>
      <c r="BY108" s="179"/>
      <c r="BZ108" s="111"/>
      <c r="CA108" s="111"/>
      <c r="CB108" s="111"/>
      <c r="CC108" s="111"/>
      <c r="CD108" s="111"/>
      <c r="CE108" s="111"/>
      <c r="CF108" s="111"/>
      <c r="CG108" s="111"/>
      <c r="CH108" s="45"/>
    </row>
    <row r="109" spans="2:86" ht="20.100000000000001" customHeight="1">
      <c r="B109" s="431"/>
      <c r="C109" s="432"/>
      <c r="D109" s="504"/>
      <c r="E109" s="505"/>
      <c r="F109" s="438"/>
      <c r="G109" s="506"/>
      <c r="H109" s="506"/>
      <c r="I109" s="507"/>
      <c r="J109" s="442"/>
      <c r="K109" s="442"/>
      <c r="L109" s="442"/>
      <c r="M109" s="442"/>
      <c r="N109" s="442"/>
      <c r="O109" s="442"/>
      <c r="P109" s="443"/>
      <c r="Q109" s="446"/>
      <c r="R109" s="447"/>
      <c r="S109" s="53">
        <v>0</v>
      </c>
      <c r="T109" s="54" t="s">
        <v>111</v>
      </c>
      <c r="U109" s="53">
        <v>4</v>
      </c>
      <c r="V109" s="446"/>
      <c r="W109" s="447"/>
      <c r="X109" s="449"/>
      <c r="Y109" s="442"/>
      <c r="Z109" s="442"/>
      <c r="AA109" s="442"/>
      <c r="AB109" s="442"/>
      <c r="AC109" s="442"/>
      <c r="AD109" s="450"/>
      <c r="AE109" s="438"/>
      <c r="AF109" s="506"/>
      <c r="AG109" s="506"/>
      <c r="AH109" s="507"/>
      <c r="AI109" s="459"/>
      <c r="AJ109" s="387"/>
      <c r="AK109" s="387"/>
      <c r="AL109" s="387"/>
      <c r="AM109" s="387"/>
      <c r="AN109" s="387"/>
      <c r="AO109" s="387"/>
      <c r="AP109" s="460"/>
      <c r="AR109" s="45"/>
      <c r="AS109" s="115"/>
      <c r="AT109" s="116"/>
      <c r="AU109" s="116"/>
      <c r="AV109" s="116"/>
      <c r="AW109" s="179"/>
      <c r="AX109" s="179"/>
      <c r="AY109" s="179"/>
      <c r="AZ109" s="179"/>
      <c r="BA109" s="185"/>
      <c r="BB109" s="185"/>
      <c r="BC109" s="185"/>
      <c r="BD109" s="185"/>
      <c r="BE109" s="185"/>
      <c r="BF109" s="185"/>
      <c r="BG109" s="185"/>
      <c r="BH109" s="111"/>
      <c r="BI109" s="111"/>
      <c r="BJ109" s="111"/>
      <c r="BK109" s="68"/>
      <c r="BL109" s="111"/>
      <c r="BM109" s="111"/>
      <c r="BN109" s="111"/>
      <c r="BO109" s="185"/>
      <c r="BP109" s="185"/>
      <c r="BQ109" s="185"/>
      <c r="BR109" s="185"/>
      <c r="BS109" s="185"/>
      <c r="BT109" s="185"/>
      <c r="BU109" s="185"/>
      <c r="BV109" s="179"/>
      <c r="BW109" s="179"/>
      <c r="BX109" s="179"/>
      <c r="BY109" s="179"/>
      <c r="BZ109" s="111"/>
      <c r="CA109" s="111"/>
      <c r="CB109" s="111"/>
      <c r="CC109" s="111"/>
      <c r="CD109" s="111"/>
      <c r="CE109" s="111"/>
      <c r="CF109" s="111"/>
      <c r="CG109" s="111"/>
      <c r="CH109" s="45"/>
    </row>
    <row r="110" spans="2:86" ht="20.100000000000001" customHeight="1">
      <c r="B110" s="431">
        <v>4</v>
      </c>
      <c r="C110" s="432">
        <v>0.47916666666666669</v>
      </c>
      <c r="D110" s="504">
        <v>0.4375</v>
      </c>
      <c r="E110" s="505"/>
      <c r="F110" s="435"/>
      <c r="G110" s="506"/>
      <c r="H110" s="506"/>
      <c r="I110" s="507"/>
      <c r="J110" s="508" t="str">
        <f>E97</f>
        <v>上三川ＦＣ</v>
      </c>
      <c r="K110" s="509"/>
      <c r="L110" s="509"/>
      <c r="M110" s="509"/>
      <c r="N110" s="509"/>
      <c r="O110" s="509"/>
      <c r="P110" s="510"/>
      <c r="Q110" s="511">
        <f>IF(OR(S110="",S111=""),"",S110+S111)</f>
        <v>1</v>
      </c>
      <c r="R110" s="512"/>
      <c r="S110" s="55">
        <v>1</v>
      </c>
      <c r="T110" s="56" t="s">
        <v>111</v>
      </c>
      <c r="U110" s="55">
        <v>0</v>
      </c>
      <c r="V110" s="511">
        <f>IF(OR(U110="",U111=""),"",U110+U111)</f>
        <v>4</v>
      </c>
      <c r="W110" s="512"/>
      <c r="X110" s="511" t="str">
        <f>AG95</f>
        <v>雀宮ＦＣ</v>
      </c>
      <c r="Y110" s="509"/>
      <c r="Z110" s="509"/>
      <c r="AA110" s="509"/>
      <c r="AB110" s="509"/>
      <c r="AC110" s="509"/>
      <c r="AD110" s="513"/>
      <c r="AE110" s="435"/>
      <c r="AF110" s="506"/>
      <c r="AG110" s="506"/>
      <c r="AH110" s="507"/>
      <c r="AI110" s="456" t="str">
        <f t="shared" ref="AI110" ca="1" si="2">DBCS(INDIRECT("U12対戦スケジュール!c"&amp;(ROW()/2+33)))</f>
        <v>９／２／２／９</v>
      </c>
      <c r="AJ110" s="457"/>
      <c r="AK110" s="457"/>
      <c r="AL110" s="457"/>
      <c r="AM110" s="457"/>
      <c r="AN110" s="457"/>
      <c r="AO110" s="457"/>
      <c r="AP110" s="458"/>
      <c r="AR110" s="45"/>
      <c r="AS110" s="115"/>
      <c r="AT110" s="116"/>
      <c r="AU110" s="116"/>
      <c r="AV110" s="116"/>
      <c r="AW110" s="45"/>
      <c r="AX110" s="179"/>
      <c r="AY110" s="179"/>
      <c r="AZ110" s="179"/>
      <c r="BA110" s="111"/>
      <c r="BB110" s="185"/>
      <c r="BC110" s="185"/>
      <c r="BD110" s="185"/>
      <c r="BE110" s="185"/>
      <c r="BF110" s="185"/>
      <c r="BG110" s="185"/>
      <c r="BH110" s="111"/>
      <c r="BI110" s="111"/>
      <c r="BJ110" s="111"/>
      <c r="BK110" s="68"/>
      <c r="BL110" s="111"/>
      <c r="BM110" s="111"/>
      <c r="BN110" s="111"/>
      <c r="BO110" s="111"/>
      <c r="BP110" s="185"/>
      <c r="BQ110" s="185"/>
      <c r="BR110" s="185"/>
      <c r="BS110" s="185"/>
      <c r="BT110" s="185"/>
      <c r="BU110" s="185"/>
      <c r="BV110" s="45"/>
      <c r="BW110" s="179"/>
      <c r="BX110" s="179"/>
      <c r="BY110" s="179"/>
      <c r="BZ110" s="111"/>
      <c r="CA110" s="111"/>
      <c r="CB110" s="111"/>
      <c r="CC110" s="111"/>
      <c r="CD110" s="111"/>
      <c r="CE110" s="111"/>
      <c r="CF110" s="111"/>
      <c r="CG110" s="111"/>
      <c r="CH110" s="45"/>
    </row>
    <row r="111" spans="2:86" ht="20.100000000000001" customHeight="1">
      <c r="B111" s="431"/>
      <c r="C111" s="432"/>
      <c r="D111" s="504"/>
      <c r="E111" s="505"/>
      <c r="F111" s="438"/>
      <c r="G111" s="506"/>
      <c r="H111" s="506"/>
      <c r="I111" s="507"/>
      <c r="J111" s="442"/>
      <c r="K111" s="442"/>
      <c r="L111" s="442"/>
      <c r="M111" s="442"/>
      <c r="N111" s="442"/>
      <c r="O111" s="442"/>
      <c r="P111" s="443"/>
      <c r="Q111" s="446"/>
      <c r="R111" s="447"/>
      <c r="S111" s="53">
        <v>0</v>
      </c>
      <c r="T111" s="54" t="s">
        <v>110</v>
      </c>
      <c r="U111" s="53">
        <v>4</v>
      </c>
      <c r="V111" s="446"/>
      <c r="W111" s="447"/>
      <c r="X111" s="449"/>
      <c r="Y111" s="442"/>
      <c r="Z111" s="442"/>
      <c r="AA111" s="442"/>
      <c r="AB111" s="442"/>
      <c r="AC111" s="442"/>
      <c r="AD111" s="450"/>
      <c r="AE111" s="438"/>
      <c r="AF111" s="506"/>
      <c r="AG111" s="506"/>
      <c r="AH111" s="507"/>
      <c r="AI111" s="514"/>
      <c r="AJ111" s="457"/>
      <c r="AK111" s="457"/>
      <c r="AL111" s="457"/>
      <c r="AM111" s="457"/>
      <c r="AN111" s="457"/>
      <c r="AO111" s="457"/>
      <c r="AP111" s="458"/>
      <c r="AR111" s="45"/>
      <c r="AS111" s="115"/>
      <c r="AT111" s="116"/>
      <c r="AU111" s="116"/>
      <c r="AV111" s="116"/>
      <c r="AW111" s="179"/>
      <c r="AX111" s="179"/>
      <c r="AY111" s="179"/>
      <c r="AZ111" s="179"/>
      <c r="BA111" s="185"/>
      <c r="BB111" s="185"/>
      <c r="BC111" s="185"/>
      <c r="BD111" s="185"/>
      <c r="BE111" s="185"/>
      <c r="BF111" s="185"/>
      <c r="BG111" s="185"/>
      <c r="BH111" s="111"/>
      <c r="BI111" s="111"/>
      <c r="BJ111" s="111"/>
      <c r="BK111" s="68"/>
      <c r="BL111" s="111"/>
      <c r="BM111" s="111"/>
      <c r="BN111" s="111"/>
      <c r="BO111" s="185"/>
      <c r="BP111" s="185"/>
      <c r="BQ111" s="185"/>
      <c r="BR111" s="185"/>
      <c r="BS111" s="185"/>
      <c r="BT111" s="185"/>
      <c r="BU111" s="185"/>
      <c r="BV111" s="179"/>
      <c r="BW111" s="179"/>
      <c r="BX111" s="179"/>
      <c r="BY111" s="179"/>
      <c r="BZ111" s="111"/>
      <c r="CA111" s="111"/>
      <c r="CB111" s="111"/>
      <c r="CC111" s="111"/>
      <c r="CD111" s="111"/>
      <c r="CE111" s="111"/>
      <c r="CF111" s="111"/>
      <c r="CG111" s="111"/>
      <c r="CH111" s="45"/>
    </row>
    <row r="112" spans="2:86" ht="20.100000000000001" customHeight="1">
      <c r="B112" s="431">
        <v>5</v>
      </c>
      <c r="C112" s="432">
        <v>0.51388888888888895</v>
      </c>
      <c r="D112" s="504"/>
      <c r="E112" s="505"/>
      <c r="F112" s="435"/>
      <c r="G112" s="506"/>
      <c r="H112" s="506"/>
      <c r="I112" s="507"/>
      <c r="J112" s="508" t="str">
        <f>E96</f>
        <v>ＳＵＧＡＯ ＳＣ</v>
      </c>
      <c r="K112" s="509"/>
      <c r="L112" s="509"/>
      <c r="M112" s="509"/>
      <c r="N112" s="509"/>
      <c r="O112" s="509"/>
      <c r="P112" s="510"/>
      <c r="Q112" s="511">
        <f>IF(OR(S112="",S113=""),"",S112+S113)</f>
        <v>3</v>
      </c>
      <c r="R112" s="512"/>
      <c r="S112" s="55">
        <v>1</v>
      </c>
      <c r="T112" s="56" t="s">
        <v>110</v>
      </c>
      <c r="U112" s="55">
        <v>0</v>
      </c>
      <c r="V112" s="511">
        <f>IF(OR(U112="",U113=""),"",U112+U113)</f>
        <v>0</v>
      </c>
      <c r="W112" s="512"/>
      <c r="X112" s="511" t="str">
        <f>AG97</f>
        <v>ＦＣブロケード</v>
      </c>
      <c r="Y112" s="509"/>
      <c r="Z112" s="509"/>
      <c r="AA112" s="509"/>
      <c r="AB112" s="509"/>
      <c r="AC112" s="509"/>
      <c r="AD112" s="513"/>
      <c r="AE112" s="435"/>
      <c r="AF112" s="506"/>
      <c r="AG112" s="506"/>
      <c r="AH112" s="507"/>
      <c r="AI112" s="461" t="str">
        <f t="shared" ref="AI112" ca="1" si="3">DBCS(INDIRECT("U12対戦スケジュール!c"&amp;(ROW()/2+33)))</f>
        <v>５／７／７／５</v>
      </c>
      <c r="AJ112" s="462"/>
      <c r="AK112" s="462"/>
      <c r="AL112" s="462"/>
      <c r="AM112" s="462"/>
      <c r="AN112" s="462"/>
      <c r="AO112" s="462"/>
      <c r="AP112" s="463"/>
      <c r="AR112" s="45"/>
      <c r="AS112" s="115"/>
      <c r="AT112" s="116"/>
      <c r="AU112" s="116"/>
      <c r="AV112" s="116"/>
      <c r="AW112" s="45"/>
      <c r="AX112" s="179"/>
      <c r="AY112" s="179"/>
      <c r="AZ112" s="179"/>
      <c r="BA112" s="111"/>
      <c r="BB112" s="185"/>
      <c r="BC112" s="185"/>
      <c r="BD112" s="185"/>
      <c r="BE112" s="185"/>
      <c r="BF112" s="185"/>
      <c r="BG112" s="185"/>
      <c r="BH112" s="111"/>
      <c r="BI112" s="111"/>
      <c r="BJ112" s="111"/>
      <c r="BK112" s="68"/>
      <c r="BL112" s="111"/>
      <c r="BM112" s="111"/>
      <c r="BN112" s="111"/>
      <c r="BO112" s="111"/>
      <c r="BP112" s="185"/>
      <c r="BQ112" s="185"/>
      <c r="BR112" s="185"/>
      <c r="BS112" s="185"/>
      <c r="BT112" s="185"/>
      <c r="BU112" s="185"/>
      <c r="BV112" s="45"/>
      <c r="BW112" s="179"/>
      <c r="BX112" s="179"/>
      <c r="BY112" s="179"/>
      <c r="BZ112" s="111"/>
      <c r="CA112" s="111"/>
      <c r="CB112" s="111"/>
      <c r="CC112" s="111"/>
      <c r="CD112" s="111"/>
      <c r="CE112" s="111"/>
      <c r="CF112" s="111"/>
      <c r="CG112" s="111"/>
      <c r="CH112" s="45"/>
    </row>
    <row r="113" spans="1:86" ht="20.100000000000001" customHeight="1">
      <c r="B113" s="431"/>
      <c r="C113" s="432"/>
      <c r="D113" s="504"/>
      <c r="E113" s="505"/>
      <c r="F113" s="438"/>
      <c r="G113" s="506"/>
      <c r="H113" s="506"/>
      <c r="I113" s="507"/>
      <c r="J113" s="442"/>
      <c r="K113" s="442"/>
      <c r="L113" s="442"/>
      <c r="M113" s="442"/>
      <c r="N113" s="442"/>
      <c r="O113" s="442"/>
      <c r="P113" s="443"/>
      <c r="Q113" s="446"/>
      <c r="R113" s="447"/>
      <c r="S113" s="53">
        <v>2</v>
      </c>
      <c r="T113" s="54" t="s">
        <v>111</v>
      </c>
      <c r="U113" s="53">
        <v>0</v>
      </c>
      <c r="V113" s="446"/>
      <c r="W113" s="447"/>
      <c r="X113" s="449"/>
      <c r="Y113" s="442"/>
      <c r="Z113" s="442"/>
      <c r="AA113" s="442"/>
      <c r="AB113" s="442"/>
      <c r="AC113" s="442"/>
      <c r="AD113" s="450"/>
      <c r="AE113" s="438"/>
      <c r="AF113" s="506"/>
      <c r="AG113" s="506"/>
      <c r="AH113" s="507"/>
      <c r="AI113" s="459"/>
      <c r="AJ113" s="387"/>
      <c r="AK113" s="387"/>
      <c r="AL113" s="387"/>
      <c r="AM113" s="387"/>
      <c r="AN113" s="387"/>
      <c r="AO113" s="387"/>
      <c r="AP113" s="460"/>
      <c r="AR113" s="45"/>
      <c r="AS113" s="115"/>
      <c r="AT113" s="116"/>
      <c r="AU113" s="116"/>
      <c r="AV113" s="116"/>
      <c r="AW113" s="179"/>
      <c r="AX113" s="179"/>
      <c r="AY113" s="179"/>
      <c r="AZ113" s="179"/>
      <c r="BA113" s="185"/>
      <c r="BB113" s="185"/>
      <c r="BC113" s="185"/>
      <c r="BD113" s="185"/>
      <c r="BE113" s="185"/>
      <c r="BF113" s="185"/>
      <c r="BG113" s="185"/>
      <c r="BH113" s="111"/>
      <c r="BI113" s="111"/>
      <c r="BJ113" s="111"/>
      <c r="BK113" s="68"/>
      <c r="BL113" s="111"/>
      <c r="BM113" s="111"/>
      <c r="BN113" s="111"/>
      <c r="BO113" s="185"/>
      <c r="BP113" s="185"/>
      <c r="BQ113" s="185"/>
      <c r="BR113" s="185"/>
      <c r="BS113" s="185"/>
      <c r="BT113" s="185"/>
      <c r="BU113" s="185"/>
      <c r="BV113" s="179"/>
      <c r="BW113" s="179"/>
      <c r="BX113" s="179"/>
      <c r="BY113" s="179"/>
      <c r="BZ113" s="111"/>
      <c r="CA113" s="111"/>
      <c r="CB113" s="111"/>
      <c r="CC113" s="111"/>
      <c r="CD113" s="111"/>
      <c r="CE113" s="111"/>
      <c r="CF113" s="111"/>
      <c r="CG113" s="111"/>
      <c r="CH113" s="45"/>
    </row>
    <row r="114" spans="1:86" ht="20.100000000000001" customHeight="1">
      <c r="B114" s="431">
        <v>6</v>
      </c>
      <c r="C114" s="432">
        <v>0.54861111111111105</v>
      </c>
      <c r="D114" s="504">
        <v>0.4375</v>
      </c>
      <c r="E114" s="505"/>
      <c r="F114" s="435"/>
      <c r="G114" s="506"/>
      <c r="H114" s="506"/>
      <c r="I114" s="507"/>
      <c r="J114" s="508" t="str">
        <f>S96</f>
        <v>Ｓ４スペランツァ</v>
      </c>
      <c r="K114" s="509"/>
      <c r="L114" s="509"/>
      <c r="M114" s="509"/>
      <c r="N114" s="509"/>
      <c r="O114" s="509"/>
      <c r="P114" s="510"/>
      <c r="Q114" s="511">
        <f>IF(OR(S114="",S115=""),"",S114+S115)</f>
        <v>3</v>
      </c>
      <c r="R114" s="512"/>
      <c r="S114" s="55">
        <v>2</v>
      </c>
      <c r="T114" s="56" t="s">
        <v>111</v>
      </c>
      <c r="U114" s="55">
        <v>0</v>
      </c>
      <c r="V114" s="511">
        <f>IF(OR(U114="",U115=""),"",U114+U115)</f>
        <v>1</v>
      </c>
      <c r="W114" s="512"/>
      <c r="X114" s="511" t="str">
        <f>E97</f>
        <v>上三川ＦＣ</v>
      </c>
      <c r="Y114" s="509"/>
      <c r="Z114" s="509"/>
      <c r="AA114" s="509"/>
      <c r="AB114" s="509"/>
      <c r="AC114" s="509"/>
      <c r="AD114" s="513"/>
      <c r="AE114" s="435"/>
      <c r="AF114" s="506"/>
      <c r="AG114" s="506"/>
      <c r="AH114" s="507"/>
      <c r="AI114" s="461" t="str">
        <f t="shared" ref="AI114" ca="1" si="4">DBCS(INDIRECT("U12対戦スケジュール!c"&amp;(ROW()/2+33)))</f>
        <v>４／９／９／４</v>
      </c>
      <c r="AJ114" s="462"/>
      <c r="AK114" s="462"/>
      <c r="AL114" s="462"/>
      <c r="AM114" s="462"/>
      <c r="AN114" s="462"/>
      <c r="AO114" s="462"/>
      <c r="AP114" s="463"/>
      <c r="AR114" s="45"/>
      <c r="AS114" s="115"/>
      <c r="AT114" s="116"/>
      <c r="AU114" s="116"/>
      <c r="AV114" s="116"/>
      <c r="AW114" s="45"/>
      <c r="AX114" s="179"/>
      <c r="AY114" s="179"/>
      <c r="AZ114" s="179"/>
      <c r="BA114" s="111"/>
      <c r="BB114" s="185"/>
      <c r="BC114" s="185"/>
      <c r="BD114" s="185"/>
      <c r="BE114" s="185"/>
      <c r="BF114" s="185"/>
      <c r="BG114" s="185"/>
      <c r="BH114" s="111"/>
      <c r="BI114" s="111"/>
      <c r="BJ114" s="111"/>
      <c r="BK114" s="68"/>
      <c r="BL114" s="111"/>
      <c r="BM114" s="111"/>
      <c r="BN114" s="111"/>
      <c r="BO114" s="111"/>
      <c r="BP114" s="185"/>
      <c r="BQ114" s="185"/>
      <c r="BR114" s="185"/>
      <c r="BS114" s="185"/>
      <c r="BT114" s="185"/>
      <c r="BU114" s="185"/>
      <c r="BV114" s="45"/>
      <c r="BW114" s="179"/>
      <c r="BX114" s="179"/>
      <c r="BY114" s="179"/>
      <c r="BZ114" s="111"/>
      <c r="CA114" s="111"/>
      <c r="CB114" s="111"/>
      <c r="CC114" s="111"/>
      <c r="CD114" s="111"/>
      <c r="CE114" s="111"/>
      <c r="CF114" s="111"/>
      <c r="CG114" s="111"/>
      <c r="CH114" s="45"/>
    </row>
    <row r="115" spans="1:86" ht="20.100000000000001" customHeight="1" thickBot="1">
      <c r="B115" s="468"/>
      <c r="C115" s="472"/>
      <c r="D115" s="473"/>
      <c r="E115" s="474"/>
      <c r="F115" s="476"/>
      <c r="G115" s="477"/>
      <c r="H115" s="477"/>
      <c r="I115" s="478"/>
      <c r="J115" s="482"/>
      <c r="K115" s="482"/>
      <c r="L115" s="482"/>
      <c r="M115" s="482"/>
      <c r="N115" s="482"/>
      <c r="O115" s="482"/>
      <c r="P115" s="483"/>
      <c r="Q115" s="549"/>
      <c r="R115" s="550"/>
      <c r="S115" s="57">
        <v>1</v>
      </c>
      <c r="T115" s="58" t="s">
        <v>111</v>
      </c>
      <c r="U115" s="57">
        <v>1</v>
      </c>
      <c r="V115" s="549"/>
      <c r="W115" s="550"/>
      <c r="X115" s="552"/>
      <c r="Y115" s="482"/>
      <c r="Z115" s="482"/>
      <c r="AA115" s="482"/>
      <c r="AB115" s="482"/>
      <c r="AC115" s="482"/>
      <c r="AD115" s="553"/>
      <c r="AE115" s="476"/>
      <c r="AF115" s="477"/>
      <c r="AG115" s="477"/>
      <c r="AH115" s="478"/>
      <c r="AI115" s="464"/>
      <c r="AJ115" s="465"/>
      <c r="AK115" s="465"/>
      <c r="AL115" s="465"/>
      <c r="AM115" s="465"/>
      <c r="AN115" s="465"/>
      <c r="AO115" s="465"/>
      <c r="AP115" s="466"/>
      <c r="AR115" s="45"/>
      <c r="AS115" s="115"/>
      <c r="AT115" s="116"/>
      <c r="AU115" s="116"/>
      <c r="AV115" s="116"/>
      <c r="AW115" s="179"/>
      <c r="AX115" s="179"/>
      <c r="AY115" s="179"/>
      <c r="AZ115" s="179"/>
      <c r="BA115" s="185"/>
      <c r="BB115" s="185"/>
      <c r="BC115" s="185"/>
      <c r="BD115" s="185"/>
      <c r="BE115" s="185"/>
      <c r="BF115" s="185"/>
      <c r="BG115" s="185"/>
      <c r="BH115" s="111"/>
      <c r="BI115" s="111"/>
      <c r="BJ115" s="111"/>
      <c r="BK115" s="68"/>
      <c r="BL115" s="111"/>
      <c r="BM115" s="111"/>
      <c r="BN115" s="111"/>
      <c r="BO115" s="185"/>
      <c r="BP115" s="185"/>
      <c r="BQ115" s="185"/>
      <c r="BR115" s="185"/>
      <c r="BS115" s="185"/>
      <c r="BT115" s="185"/>
      <c r="BU115" s="185"/>
      <c r="BV115" s="179"/>
      <c r="BW115" s="179"/>
      <c r="BX115" s="179"/>
      <c r="BY115" s="179"/>
      <c r="BZ115" s="111"/>
      <c r="CA115" s="111"/>
      <c r="CB115" s="111"/>
      <c r="CC115" s="111"/>
      <c r="CD115" s="111"/>
      <c r="CE115" s="111"/>
      <c r="CF115" s="111"/>
      <c r="CG115" s="111"/>
      <c r="CH115" s="45"/>
    </row>
    <row r="116" spans="1:86" s="47" customFormat="1" ht="15.75" customHeight="1" thickBot="1">
      <c r="A116" s="45"/>
      <c r="B116" s="59"/>
      <c r="C116" s="60"/>
      <c r="D116" s="60"/>
      <c r="E116" s="60"/>
      <c r="F116" s="59"/>
      <c r="G116" s="59"/>
      <c r="H116" s="59"/>
      <c r="I116" s="59"/>
      <c r="J116" s="59"/>
      <c r="K116" s="61"/>
      <c r="L116" s="61"/>
      <c r="M116" s="62"/>
      <c r="N116" s="63"/>
      <c r="O116" s="62"/>
      <c r="P116" s="61"/>
      <c r="Q116" s="61"/>
      <c r="R116" s="59"/>
      <c r="S116" s="59"/>
      <c r="T116" s="59"/>
      <c r="U116" s="59"/>
      <c r="V116" s="59"/>
      <c r="W116" s="64"/>
      <c r="X116" s="64"/>
      <c r="Y116" s="64"/>
      <c r="Z116" s="64"/>
      <c r="AA116" s="64"/>
      <c r="AB116" s="64"/>
      <c r="AC116" s="45"/>
      <c r="AR116" s="45"/>
      <c r="AS116" s="115"/>
      <c r="AT116" s="116"/>
      <c r="AU116" s="116"/>
      <c r="AV116" s="116"/>
      <c r="AW116" s="115"/>
      <c r="AX116" s="115"/>
      <c r="AY116" s="115"/>
      <c r="AZ116" s="115"/>
      <c r="BA116" s="115"/>
      <c r="BB116" s="111"/>
      <c r="BC116" s="111"/>
      <c r="BD116" s="62"/>
      <c r="BE116" s="63"/>
      <c r="BF116" s="62"/>
      <c r="BG116" s="111"/>
      <c r="BH116" s="111"/>
      <c r="BI116" s="115"/>
      <c r="BJ116" s="115"/>
      <c r="BK116" s="115"/>
      <c r="BL116" s="115"/>
      <c r="BM116" s="115"/>
      <c r="BN116" s="64"/>
      <c r="BO116" s="64"/>
      <c r="BP116" s="64"/>
      <c r="BQ116" s="64"/>
      <c r="BR116" s="64"/>
      <c r="BS116" s="64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</row>
    <row r="117" spans="1:86" ht="20.25" customHeight="1" thickBot="1">
      <c r="D117" s="451" t="s">
        <v>112</v>
      </c>
      <c r="E117" s="452"/>
      <c r="F117" s="452"/>
      <c r="G117" s="452"/>
      <c r="H117" s="452"/>
      <c r="I117" s="452"/>
      <c r="J117" s="452" t="s">
        <v>108</v>
      </c>
      <c r="K117" s="452"/>
      <c r="L117" s="452"/>
      <c r="M117" s="452"/>
      <c r="N117" s="452"/>
      <c r="O117" s="452"/>
      <c r="P117" s="452"/>
      <c r="Q117" s="452"/>
      <c r="R117" s="453" t="s">
        <v>113</v>
      </c>
      <c r="S117" s="453"/>
      <c r="T117" s="453"/>
      <c r="U117" s="453"/>
      <c r="V117" s="453"/>
      <c r="W117" s="453"/>
      <c r="X117" s="453"/>
      <c r="Y117" s="453"/>
      <c r="Z117" s="453"/>
      <c r="AA117" s="454" t="s">
        <v>114</v>
      </c>
      <c r="AB117" s="454"/>
      <c r="AC117" s="454"/>
      <c r="AD117" s="454" t="s">
        <v>115</v>
      </c>
      <c r="AE117" s="454"/>
      <c r="AF117" s="454"/>
      <c r="AG117" s="454"/>
      <c r="AH117" s="454"/>
      <c r="AI117" s="454"/>
      <c r="AJ117" s="454"/>
      <c r="AK117" s="454"/>
      <c r="AL117" s="454"/>
      <c r="AM117" s="455"/>
      <c r="AR117" s="45"/>
      <c r="AS117" s="45"/>
      <c r="AT117" s="4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86"/>
      <c r="BS117" s="186"/>
      <c r="BT117" s="186"/>
      <c r="BU117" s="186"/>
      <c r="BV117" s="186"/>
      <c r="BW117" s="186"/>
      <c r="BX117" s="186"/>
      <c r="BY117" s="186"/>
      <c r="BZ117" s="186"/>
      <c r="CA117" s="186"/>
      <c r="CB117" s="186"/>
      <c r="CC117" s="186"/>
      <c r="CD117" s="186"/>
      <c r="CE117" s="45"/>
      <c r="CF117" s="45"/>
      <c r="CG117" s="45"/>
      <c r="CH117" s="45"/>
    </row>
    <row r="118" spans="1:86" ht="30" customHeight="1">
      <c r="D118" s="410" t="s">
        <v>116</v>
      </c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3"/>
      <c r="AB118" s="413"/>
      <c r="AC118" s="413"/>
      <c r="AD118" s="414"/>
      <c r="AE118" s="414"/>
      <c r="AF118" s="414"/>
      <c r="AG118" s="414"/>
      <c r="AH118" s="414"/>
      <c r="AI118" s="414"/>
      <c r="AJ118" s="414"/>
      <c r="AK118" s="414"/>
      <c r="AL118" s="414"/>
      <c r="AM118" s="415"/>
      <c r="AR118" s="45"/>
      <c r="AS118" s="45"/>
      <c r="AT118" s="4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7"/>
      <c r="BS118" s="117"/>
      <c r="BT118" s="117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45"/>
      <c r="CF118" s="45"/>
      <c r="CG118" s="45"/>
      <c r="CH118" s="45"/>
    </row>
    <row r="119" spans="1:86" ht="30" customHeight="1">
      <c r="D119" s="419" t="s">
        <v>116</v>
      </c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1"/>
      <c r="S119" s="421"/>
      <c r="T119" s="421"/>
      <c r="U119" s="421"/>
      <c r="V119" s="421"/>
      <c r="W119" s="421"/>
      <c r="X119" s="421"/>
      <c r="Y119" s="421"/>
      <c r="Z119" s="421"/>
      <c r="AA119" s="422"/>
      <c r="AB119" s="422"/>
      <c r="AC119" s="422"/>
      <c r="AD119" s="423"/>
      <c r="AE119" s="423"/>
      <c r="AF119" s="423"/>
      <c r="AG119" s="423"/>
      <c r="AH119" s="423"/>
      <c r="AI119" s="423"/>
      <c r="AJ119" s="423"/>
      <c r="AK119" s="423"/>
      <c r="AL119" s="423"/>
      <c r="AM119" s="424"/>
      <c r="AR119" s="45"/>
      <c r="AS119" s="45"/>
      <c r="AT119" s="4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86"/>
      <c r="BS119" s="186"/>
      <c r="BT119" s="186"/>
      <c r="BU119" s="187"/>
      <c r="BV119" s="187"/>
      <c r="BW119" s="187"/>
      <c r="BX119" s="187"/>
      <c r="BY119" s="187"/>
      <c r="BZ119" s="187"/>
      <c r="CA119" s="187"/>
      <c r="CB119" s="187"/>
      <c r="CC119" s="187"/>
      <c r="CD119" s="187"/>
      <c r="CE119" s="45"/>
      <c r="CF119" s="45"/>
      <c r="CG119" s="45"/>
      <c r="CH119" s="45"/>
    </row>
    <row r="120" spans="1:86" ht="30" customHeight="1">
      <c r="D120" s="595" t="s">
        <v>116</v>
      </c>
      <c r="E120" s="596"/>
      <c r="F120" s="596"/>
      <c r="G120" s="596"/>
      <c r="H120" s="596"/>
      <c r="I120" s="596"/>
      <c r="J120" s="596"/>
      <c r="K120" s="596"/>
      <c r="L120" s="596"/>
      <c r="M120" s="596"/>
      <c r="N120" s="596"/>
      <c r="O120" s="596"/>
      <c r="P120" s="596"/>
      <c r="Q120" s="596"/>
      <c r="R120" s="597"/>
      <c r="S120" s="597"/>
      <c r="T120" s="597"/>
      <c r="U120" s="597"/>
      <c r="V120" s="597"/>
      <c r="W120" s="597"/>
      <c r="X120" s="597"/>
      <c r="Y120" s="597"/>
      <c r="Z120" s="597"/>
      <c r="AA120" s="598"/>
      <c r="AB120" s="598"/>
      <c r="AC120" s="598"/>
      <c r="AD120" s="599"/>
      <c r="AE120" s="599"/>
      <c r="AF120" s="599"/>
      <c r="AG120" s="599"/>
      <c r="AH120" s="599"/>
      <c r="AI120" s="599"/>
      <c r="AJ120" s="599"/>
      <c r="AK120" s="599"/>
      <c r="AL120" s="599"/>
      <c r="AM120" s="600"/>
      <c r="AR120" s="45"/>
      <c r="AS120" s="45"/>
      <c r="AT120" s="4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86"/>
      <c r="BS120" s="186"/>
      <c r="BT120" s="186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45"/>
      <c r="CF120" s="45"/>
      <c r="CG120" s="45"/>
      <c r="CH120" s="45"/>
    </row>
    <row r="121" spans="1:86" ht="14.25" customHeight="1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  <c r="AL121" s="174"/>
      <c r="AM121" s="174"/>
      <c r="AN121" s="174"/>
      <c r="AO121" s="174"/>
      <c r="AP121" s="174"/>
      <c r="AQ121" s="174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  <c r="BI121" s="149"/>
      <c r="BJ121" s="149"/>
      <c r="BK121" s="149"/>
      <c r="BL121" s="149"/>
      <c r="BM121" s="149"/>
      <c r="BN121" s="149"/>
      <c r="BO121" s="149"/>
      <c r="BP121" s="149"/>
      <c r="BQ121" s="149"/>
      <c r="BR121" s="149"/>
      <c r="BS121" s="149"/>
      <c r="BT121" s="149"/>
      <c r="BU121" s="149"/>
      <c r="BV121" s="149"/>
      <c r="BW121" s="149"/>
      <c r="BX121" s="149"/>
      <c r="BY121" s="149"/>
      <c r="BZ121" s="149"/>
      <c r="CA121" s="149"/>
      <c r="CB121" s="149"/>
      <c r="CC121" s="149"/>
      <c r="CD121" s="149"/>
      <c r="CE121" s="149"/>
      <c r="CF121" s="149"/>
      <c r="CG121" s="149"/>
      <c r="CH121" s="149"/>
    </row>
    <row r="122" spans="1:86" ht="14.25" customHeight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  <c r="AL122" s="174"/>
      <c r="AM122" s="174"/>
      <c r="AN122" s="174"/>
      <c r="AO122" s="174"/>
      <c r="AP122" s="174"/>
      <c r="AQ122" s="174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</row>
    <row r="123" spans="1:86" ht="27.75" customHeight="1">
      <c r="A123" s="45"/>
      <c r="B123" s="45"/>
      <c r="C123" s="170"/>
      <c r="D123" s="170"/>
      <c r="E123" s="170"/>
      <c r="F123" s="170"/>
      <c r="G123" s="190"/>
      <c r="H123" s="191"/>
      <c r="I123" s="191"/>
      <c r="J123" s="191"/>
      <c r="K123" s="191"/>
      <c r="L123" s="191"/>
      <c r="M123" s="191"/>
      <c r="N123" s="191"/>
      <c r="O123" s="191"/>
      <c r="P123" s="170"/>
      <c r="Q123" s="170"/>
      <c r="R123" s="170"/>
      <c r="S123" s="170"/>
      <c r="T123" s="188"/>
      <c r="U123" s="189"/>
      <c r="V123" s="189"/>
      <c r="W123" s="189"/>
      <c r="X123" s="189"/>
      <c r="Y123" s="189"/>
      <c r="Z123" s="189"/>
      <c r="AA123" s="189"/>
      <c r="AB123" s="189"/>
      <c r="AC123" s="170"/>
      <c r="AD123" s="170"/>
      <c r="AE123" s="170"/>
      <c r="AF123" s="170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45"/>
      <c r="AQ123" s="45"/>
      <c r="AR123" s="113"/>
      <c r="AS123" s="113"/>
      <c r="AT123" s="150"/>
      <c r="AU123" s="150"/>
      <c r="AV123" s="150"/>
      <c r="AW123" s="150"/>
      <c r="AX123" s="151"/>
      <c r="AY123" s="152"/>
      <c r="AZ123" s="152"/>
      <c r="BA123" s="152"/>
      <c r="BB123" s="152"/>
      <c r="BC123" s="152"/>
      <c r="BD123" s="152"/>
      <c r="BE123" s="152"/>
      <c r="BF123" s="152"/>
      <c r="BG123" s="150"/>
      <c r="BH123" s="150"/>
      <c r="BI123" s="150"/>
      <c r="BJ123" s="150"/>
      <c r="BK123" s="153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4"/>
      <c r="BY123" s="154"/>
      <c r="BZ123" s="154"/>
      <c r="CA123" s="154"/>
      <c r="CB123" s="154"/>
      <c r="CC123" s="154"/>
      <c r="CD123" s="154"/>
      <c r="CE123" s="154"/>
      <c r="CF123" s="154"/>
      <c r="CG123" s="113"/>
      <c r="CH123" s="113"/>
    </row>
    <row r="124" spans="1:86" ht="1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6"/>
      <c r="X124" s="46"/>
      <c r="Y124" s="46"/>
      <c r="Z124" s="46"/>
      <c r="AA124" s="46"/>
      <c r="AB124" s="46"/>
      <c r="AC124" s="46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44"/>
      <c r="BO124" s="44"/>
      <c r="BP124" s="44"/>
      <c r="BQ124" s="44"/>
      <c r="BR124" s="44"/>
      <c r="BS124" s="44"/>
      <c r="BT124" s="44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</row>
    <row r="125" spans="1:86" ht="18" customHeight="1">
      <c r="A125" s="45"/>
      <c r="B125" s="45"/>
      <c r="C125" s="65"/>
      <c r="D125" s="65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45"/>
      <c r="P125" s="45"/>
      <c r="Q125" s="65"/>
      <c r="R125" s="65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46"/>
      <c r="AD125" s="45"/>
      <c r="AE125" s="65"/>
      <c r="AF125" s="65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45"/>
      <c r="AR125" s="113"/>
      <c r="AS125" s="113"/>
      <c r="AT125" s="65"/>
      <c r="AU125" s="65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45"/>
      <c r="BG125" s="45"/>
      <c r="BH125" s="65"/>
      <c r="BI125" s="65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46"/>
      <c r="BU125" s="45"/>
      <c r="BV125" s="65"/>
      <c r="BW125" s="65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113"/>
    </row>
    <row r="126" spans="1:86" ht="18" customHeight="1">
      <c r="A126" s="45"/>
      <c r="B126" s="45"/>
      <c r="C126" s="65"/>
      <c r="D126" s="65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45"/>
      <c r="P126" s="45"/>
      <c r="Q126" s="65"/>
      <c r="R126" s="65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46"/>
      <c r="AD126" s="45"/>
      <c r="AE126" s="65"/>
      <c r="AF126" s="65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45"/>
      <c r="AR126" s="113"/>
      <c r="AS126" s="113"/>
      <c r="AT126" s="65"/>
      <c r="AU126" s="65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45"/>
      <c r="BG126" s="45"/>
      <c r="BH126" s="65"/>
      <c r="BI126" s="65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46"/>
      <c r="BU126" s="45"/>
      <c r="BV126" s="65"/>
      <c r="BW126" s="65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113"/>
    </row>
    <row r="127" spans="1:86" ht="18" customHeight="1">
      <c r="A127" s="45"/>
      <c r="B127" s="45"/>
      <c r="C127" s="65"/>
      <c r="D127" s="65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45"/>
      <c r="P127" s="45"/>
      <c r="Q127" s="65"/>
      <c r="R127" s="65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46"/>
      <c r="AD127" s="45"/>
      <c r="AE127" s="65"/>
      <c r="AF127" s="65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45"/>
      <c r="AR127" s="113"/>
      <c r="AS127" s="113"/>
      <c r="AT127" s="65"/>
      <c r="AU127" s="65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45"/>
      <c r="BG127" s="45"/>
      <c r="BH127" s="65"/>
      <c r="BI127" s="65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46"/>
      <c r="BU127" s="45"/>
      <c r="BV127" s="65"/>
      <c r="BW127" s="65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113"/>
    </row>
    <row r="128" spans="1:86" ht="18" customHeight="1">
      <c r="A128" s="45"/>
      <c r="B128" s="45"/>
      <c r="C128" s="65"/>
      <c r="D128" s="65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45"/>
      <c r="P128" s="45"/>
      <c r="Q128" s="65"/>
      <c r="R128" s="65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46"/>
      <c r="AD128" s="45"/>
      <c r="AE128" s="65"/>
      <c r="AF128" s="65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45"/>
      <c r="AR128" s="113"/>
      <c r="AS128" s="113"/>
      <c r="AT128" s="65"/>
      <c r="AU128" s="65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45"/>
      <c r="BG128" s="45"/>
      <c r="BH128" s="65"/>
      <c r="BI128" s="65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46"/>
      <c r="BU128" s="45"/>
      <c r="BV128" s="65"/>
      <c r="BW128" s="65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113"/>
    </row>
    <row r="129" spans="1:86" ht="18" customHeight="1">
      <c r="A129" s="45"/>
      <c r="B129" s="45"/>
      <c r="C129" s="65"/>
      <c r="D129" s="65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45"/>
      <c r="P129" s="45"/>
      <c r="Q129" s="65"/>
      <c r="R129" s="65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46"/>
      <c r="AD129" s="45"/>
      <c r="AE129" s="65"/>
      <c r="AF129" s="65"/>
      <c r="AG129" s="66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45"/>
      <c r="AR129" s="113"/>
      <c r="AS129" s="113"/>
      <c r="AT129" s="65"/>
      <c r="AU129" s="65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45"/>
      <c r="BG129" s="45"/>
      <c r="BH129" s="65"/>
      <c r="BI129" s="65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46"/>
      <c r="BU129" s="45"/>
      <c r="BV129" s="65"/>
      <c r="BW129" s="65"/>
      <c r="BX129" s="66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13"/>
    </row>
    <row r="130" spans="1:86" ht="15" customHeight="1">
      <c r="A130" s="45"/>
      <c r="B130" s="45"/>
      <c r="C130" s="176"/>
      <c r="D130" s="177"/>
      <c r="E130" s="177"/>
      <c r="F130" s="177"/>
      <c r="G130" s="177"/>
      <c r="H130" s="177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177"/>
      <c r="U130" s="45"/>
      <c r="V130" s="177"/>
      <c r="W130" s="45"/>
      <c r="X130" s="177"/>
      <c r="Y130" s="45"/>
      <c r="Z130" s="177"/>
      <c r="AA130" s="45"/>
      <c r="AB130" s="177"/>
      <c r="AC130" s="177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113"/>
      <c r="AS130" s="113"/>
      <c r="AT130" s="48"/>
      <c r="AU130" s="49"/>
      <c r="AV130" s="49"/>
      <c r="AW130" s="49"/>
      <c r="AX130" s="49"/>
      <c r="AY130" s="49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49"/>
      <c r="BL130" s="113"/>
      <c r="BM130" s="49"/>
      <c r="BN130" s="113"/>
      <c r="BO130" s="49"/>
      <c r="BP130" s="113"/>
      <c r="BQ130" s="49"/>
      <c r="BR130" s="113"/>
      <c r="BS130" s="49"/>
      <c r="BT130" s="49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</row>
    <row r="131" spans="1:86" ht="21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</row>
    <row r="132" spans="1:86" ht="20.25" customHeight="1">
      <c r="A132" s="45"/>
      <c r="B132" s="166"/>
      <c r="C132" s="167"/>
      <c r="D132" s="167"/>
      <c r="E132" s="167"/>
      <c r="F132" s="167"/>
      <c r="G132" s="178"/>
      <c r="H132" s="178"/>
      <c r="I132" s="178"/>
      <c r="J132" s="167"/>
      <c r="K132" s="67"/>
      <c r="L132" s="67"/>
      <c r="M132" s="67"/>
      <c r="N132" s="67"/>
      <c r="O132" s="67"/>
      <c r="P132" s="67"/>
      <c r="Q132" s="167"/>
      <c r="R132" s="167"/>
      <c r="S132" s="167"/>
      <c r="T132" s="167"/>
      <c r="U132" s="167"/>
      <c r="V132" s="167"/>
      <c r="W132" s="167"/>
      <c r="X132" s="167"/>
      <c r="Y132" s="67"/>
      <c r="Z132" s="67"/>
      <c r="AA132" s="67"/>
      <c r="AB132" s="67"/>
      <c r="AC132" s="67"/>
      <c r="AD132" s="67"/>
      <c r="AE132" s="167"/>
      <c r="AF132" s="178"/>
      <c r="AG132" s="178"/>
      <c r="AH132" s="178"/>
      <c r="AI132" s="167"/>
      <c r="AJ132" s="167"/>
      <c r="AK132" s="67"/>
      <c r="AL132" s="67"/>
      <c r="AM132" s="67"/>
      <c r="AN132" s="67"/>
      <c r="AO132" s="67"/>
      <c r="AP132" s="67"/>
      <c r="AQ132" s="45"/>
      <c r="AR132" s="113"/>
      <c r="AS132" s="156"/>
      <c r="AT132" s="157"/>
      <c r="AU132" s="157"/>
      <c r="AV132" s="157"/>
      <c r="AW132" s="158"/>
      <c r="AX132" s="159"/>
      <c r="AY132" s="159"/>
      <c r="AZ132" s="159"/>
      <c r="BA132" s="157"/>
      <c r="BB132" s="112"/>
      <c r="BC132" s="112"/>
      <c r="BD132" s="112"/>
      <c r="BE132" s="112"/>
      <c r="BF132" s="112"/>
      <c r="BG132" s="112"/>
      <c r="BH132" s="157"/>
      <c r="BI132" s="157"/>
      <c r="BJ132" s="157"/>
      <c r="BK132" s="157"/>
      <c r="BL132" s="157"/>
      <c r="BM132" s="157"/>
      <c r="BN132" s="157"/>
      <c r="BO132" s="157"/>
      <c r="BP132" s="112"/>
      <c r="BQ132" s="112"/>
      <c r="BR132" s="112"/>
      <c r="BS132" s="112"/>
      <c r="BT132" s="112"/>
      <c r="BU132" s="112"/>
      <c r="BV132" s="158"/>
      <c r="BW132" s="159"/>
      <c r="BX132" s="159"/>
      <c r="BY132" s="159"/>
      <c r="BZ132" s="157"/>
      <c r="CA132" s="157"/>
      <c r="CB132" s="112"/>
      <c r="CC132" s="112"/>
      <c r="CD132" s="112"/>
      <c r="CE132" s="112"/>
      <c r="CF132" s="112"/>
      <c r="CG132" s="112"/>
      <c r="CH132" s="113"/>
    </row>
    <row r="133" spans="1:86" ht="20.100000000000001" customHeight="1">
      <c r="A133" s="45"/>
      <c r="B133" s="168"/>
      <c r="C133" s="169"/>
      <c r="D133" s="169"/>
      <c r="E133" s="169"/>
      <c r="F133" s="45"/>
      <c r="G133" s="179"/>
      <c r="H133" s="179"/>
      <c r="I133" s="179"/>
      <c r="J133" s="170"/>
      <c r="K133" s="67"/>
      <c r="L133" s="67"/>
      <c r="M133" s="67"/>
      <c r="N133" s="67"/>
      <c r="O133" s="67"/>
      <c r="P133" s="67"/>
      <c r="Q133" s="170"/>
      <c r="R133" s="170"/>
      <c r="S133" s="170"/>
      <c r="T133" s="171"/>
      <c r="U133" s="170"/>
      <c r="V133" s="170"/>
      <c r="W133" s="170"/>
      <c r="X133" s="170"/>
      <c r="Y133" s="67"/>
      <c r="Z133" s="67"/>
      <c r="AA133" s="67"/>
      <c r="AB133" s="67"/>
      <c r="AC133" s="67"/>
      <c r="AD133" s="67"/>
      <c r="AE133" s="45"/>
      <c r="AF133" s="179"/>
      <c r="AG133" s="179"/>
      <c r="AH133" s="179"/>
      <c r="AI133" s="170"/>
      <c r="AJ133" s="179"/>
      <c r="AK133" s="179"/>
      <c r="AL133" s="179"/>
      <c r="AM133" s="179"/>
      <c r="AN133" s="179"/>
      <c r="AO133" s="179"/>
      <c r="AP133" s="179"/>
      <c r="AQ133" s="45"/>
      <c r="AR133" s="113"/>
      <c r="AS133" s="115"/>
      <c r="AT133" s="116"/>
      <c r="AU133" s="116"/>
      <c r="AV133" s="116"/>
      <c r="AW133" s="113"/>
      <c r="AX133" s="114"/>
      <c r="AY133" s="114"/>
      <c r="AZ133" s="114"/>
      <c r="BA133" s="111"/>
      <c r="BB133" s="112"/>
      <c r="BC133" s="112"/>
      <c r="BD133" s="112"/>
      <c r="BE133" s="112"/>
      <c r="BF133" s="112"/>
      <c r="BG133" s="112"/>
      <c r="BH133" s="111"/>
      <c r="BI133" s="111"/>
      <c r="BJ133" s="111"/>
      <c r="BK133" s="68"/>
      <c r="BL133" s="111"/>
      <c r="BM133" s="111"/>
      <c r="BN133" s="111"/>
      <c r="BO133" s="111"/>
      <c r="BP133" s="112"/>
      <c r="BQ133" s="112"/>
      <c r="BR133" s="112"/>
      <c r="BS133" s="112"/>
      <c r="BT133" s="112"/>
      <c r="BU133" s="112"/>
      <c r="BV133" s="113"/>
      <c r="BW133" s="114"/>
      <c r="BX133" s="114"/>
      <c r="BY133" s="114"/>
      <c r="BZ133" s="111"/>
      <c r="CA133" s="114"/>
      <c r="CB133" s="114"/>
      <c r="CC133" s="114"/>
      <c r="CD133" s="114"/>
      <c r="CE133" s="114"/>
      <c r="CF133" s="114"/>
      <c r="CG133" s="114"/>
      <c r="CH133" s="113"/>
    </row>
    <row r="134" spans="1:86" ht="20.100000000000001" customHeight="1">
      <c r="A134" s="45"/>
      <c r="B134" s="168"/>
      <c r="C134" s="169"/>
      <c r="D134" s="169"/>
      <c r="E134" s="169"/>
      <c r="F134" s="179"/>
      <c r="G134" s="179"/>
      <c r="H134" s="179"/>
      <c r="I134" s="179"/>
      <c r="J134" s="67"/>
      <c r="K134" s="67"/>
      <c r="L134" s="67"/>
      <c r="M134" s="67"/>
      <c r="N134" s="67"/>
      <c r="O134" s="67"/>
      <c r="P134" s="67"/>
      <c r="Q134" s="170"/>
      <c r="R134" s="170"/>
      <c r="S134" s="170"/>
      <c r="T134" s="171"/>
      <c r="U134" s="170"/>
      <c r="V134" s="170"/>
      <c r="W134" s="170"/>
      <c r="X134" s="67"/>
      <c r="Y134" s="67"/>
      <c r="Z134" s="67"/>
      <c r="AA134" s="67"/>
      <c r="AB134" s="67"/>
      <c r="AC134" s="67"/>
      <c r="AD134" s="67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45"/>
      <c r="AR134" s="113"/>
      <c r="AS134" s="115"/>
      <c r="AT134" s="116"/>
      <c r="AU134" s="116"/>
      <c r="AV134" s="116"/>
      <c r="AW134" s="114"/>
      <c r="AX134" s="114"/>
      <c r="AY134" s="114"/>
      <c r="AZ134" s="114"/>
      <c r="BA134" s="112"/>
      <c r="BB134" s="112"/>
      <c r="BC134" s="112"/>
      <c r="BD134" s="112"/>
      <c r="BE134" s="112"/>
      <c r="BF134" s="112"/>
      <c r="BG134" s="112"/>
      <c r="BH134" s="111"/>
      <c r="BI134" s="111"/>
      <c r="BJ134" s="111"/>
      <c r="BK134" s="68"/>
      <c r="BL134" s="111"/>
      <c r="BM134" s="111"/>
      <c r="BN134" s="111"/>
      <c r="BO134" s="112"/>
      <c r="BP134" s="112"/>
      <c r="BQ134" s="112"/>
      <c r="BR134" s="112"/>
      <c r="BS134" s="112"/>
      <c r="BT134" s="112"/>
      <c r="BU134" s="112"/>
      <c r="BV134" s="114"/>
      <c r="BW134" s="114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4"/>
      <c r="CH134" s="113"/>
    </row>
    <row r="135" spans="1:86" ht="20.100000000000001" customHeight="1">
      <c r="A135" s="45"/>
      <c r="B135" s="168"/>
      <c r="C135" s="169"/>
      <c r="D135" s="169"/>
      <c r="E135" s="169"/>
      <c r="F135" s="45"/>
      <c r="G135" s="179"/>
      <c r="H135" s="179"/>
      <c r="I135" s="179"/>
      <c r="J135" s="170"/>
      <c r="K135" s="67"/>
      <c r="L135" s="67"/>
      <c r="M135" s="67"/>
      <c r="N135" s="67"/>
      <c r="O135" s="67"/>
      <c r="P135" s="67"/>
      <c r="Q135" s="170"/>
      <c r="R135" s="170"/>
      <c r="S135" s="170"/>
      <c r="T135" s="171"/>
      <c r="U135" s="170"/>
      <c r="V135" s="170"/>
      <c r="W135" s="170"/>
      <c r="X135" s="170"/>
      <c r="Y135" s="67"/>
      <c r="Z135" s="67"/>
      <c r="AA135" s="67"/>
      <c r="AB135" s="67"/>
      <c r="AC135" s="67"/>
      <c r="AD135" s="67"/>
      <c r="AE135" s="45"/>
      <c r="AF135" s="179"/>
      <c r="AG135" s="179"/>
      <c r="AH135" s="179"/>
      <c r="AI135" s="170"/>
      <c r="AJ135" s="179"/>
      <c r="AK135" s="179"/>
      <c r="AL135" s="179"/>
      <c r="AM135" s="179"/>
      <c r="AN135" s="179"/>
      <c r="AO135" s="179"/>
      <c r="AP135" s="179"/>
      <c r="AQ135" s="45"/>
      <c r="AR135" s="113"/>
      <c r="AS135" s="115"/>
      <c r="AT135" s="116"/>
      <c r="AU135" s="116"/>
      <c r="AV135" s="116"/>
      <c r="AW135" s="113"/>
      <c r="AX135" s="114"/>
      <c r="AY135" s="114"/>
      <c r="AZ135" s="114"/>
      <c r="BA135" s="111"/>
      <c r="BB135" s="112"/>
      <c r="BC135" s="112"/>
      <c r="BD135" s="112"/>
      <c r="BE135" s="112"/>
      <c r="BF135" s="112"/>
      <c r="BG135" s="112"/>
      <c r="BH135" s="111"/>
      <c r="BI135" s="111"/>
      <c r="BJ135" s="111"/>
      <c r="BK135" s="68"/>
      <c r="BL135" s="111"/>
      <c r="BM135" s="111"/>
      <c r="BN135" s="111"/>
      <c r="BO135" s="111"/>
      <c r="BP135" s="112"/>
      <c r="BQ135" s="112"/>
      <c r="BR135" s="112"/>
      <c r="BS135" s="112"/>
      <c r="BT135" s="112"/>
      <c r="BU135" s="112"/>
      <c r="BV135" s="113"/>
      <c r="BW135" s="114"/>
      <c r="BX135" s="114"/>
      <c r="BY135" s="114"/>
      <c r="BZ135" s="111"/>
      <c r="CA135" s="114"/>
      <c r="CB135" s="114"/>
      <c r="CC135" s="114"/>
      <c r="CD135" s="114"/>
      <c r="CE135" s="114"/>
      <c r="CF135" s="114"/>
      <c r="CG135" s="114"/>
      <c r="CH135" s="113"/>
    </row>
    <row r="136" spans="1:86" ht="20.100000000000001" customHeight="1">
      <c r="A136" s="45"/>
      <c r="B136" s="168"/>
      <c r="C136" s="169"/>
      <c r="D136" s="169"/>
      <c r="E136" s="169"/>
      <c r="F136" s="179"/>
      <c r="G136" s="179"/>
      <c r="H136" s="179"/>
      <c r="I136" s="179"/>
      <c r="J136" s="67"/>
      <c r="K136" s="67"/>
      <c r="L136" s="67"/>
      <c r="M136" s="67"/>
      <c r="N136" s="67"/>
      <c r="O136" s="67"/>
      <c r="P136" s="67"/>
      <c r="Q136" s="170"/>
      <c r="R136" s="170"/>
      <c r="S136" s="170"/>
      <c r="T136" s="171"/>
      <c r="U136" s="170"/>
      <c r="V136" s="170"/>
      <c r="W136" s="170"/>
      <c r="X136" s="67"/>
      <c r="Y136" s="67"/>
      <c r="Z136" s="67"/>
      <c r="AA136" s="67"/>
      <c r="AB136" s="67"/>
      <c r="AC136" s="67"/>
      <c r="AD136" s="67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45"/>
      <c r="AR136" s="113"/>
      <c r="AS136" s="115"/>
      <c r="AT136" s="116"/>
      <c r="AU136" s="116"/>
      <c r="AV136" s="116"/>
      <c r="AW136" s="114"/>
      <c r="AX136" s="114"/>
      <c r="AY136" s="114"/>
      <c r="AZ136" s="114"/>
      <c r="BA136" s="112"/>
      <c r="BB136" s="112"/>
      <c r="BC136" s="112"/>
      <c r="BD136" s="112"/>
      <c r="BE136" s="112"/>
      <c r="BF136" s="112"/>
      <c r="BG136" s="112"/>
      <c r="BH136" s="111"/>
      <c r="BI136" s="111"/>
      <c r="BJ136" s="111"/>
      <c r="BK136" s="68"/>
      <c r="BL136" s="111"/>
      <c r="BM136" s="111"/>
      <c r="BN136" s="111"/>
      <c r="BO136" s="112"/>
      <c r="BP136" s="112"/>
      <c r="BQ136" s="112"/>
      <c r="BR136" s="112"/>
      <c r="BS136" s="112"/>
      <c r="BT136" s="112"/>
      <c r="BU136" s="112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3"/>
    </row>
    <row r="137" spans="1:86" ht="20.100000000000001" customHeight="1">
      <c r="A137" s="45"/>
      <c r="B137" s="168"/>
      <c r="C137" s="169"/>
      <c r="D137" s="169"/>
      <c r="E137" s="169"/>
      <c r="F137" s="45"/>
      <c r="G137" s="179"/>
      <c r="H137" s="179"/>
      <c r="I137" s="179"/>
      <c r="J137" s="170"/>
      <c r="K137" s="67"/>
      <c r="L137" s="67"/>
      <c r="M137" s="67"/>
      <c r="N137" s="67"/>
      <c r="O137" s="67"/>
      <c r="P137" s="67"/>
      <c r="Q137" s="170"/>
      <c r="R137" s="170"/>
      <c r="S137" s="170"/>
      <c r="T137" s="171"/>
      <c r="U137" s="170"/>
      <c r="V137" s="170"/>
      <c r="W137" s="170"/>
      <c r="X137" s="170"/>
      <c r="Y137" s="67"/>
      <c r="Z137" s="67"/>
      <c r="AA137" s="67"/>
      <c r="AB137" s="67"/>
      <c r="AC137" s="67"/>
      <c r="AD137" s="67"/>
      <c r="AE137" s="45"/>
      <c r="AF137" s="179"/>
      <c r="AG137" s="179"/>
      <c r="AH137" s="179"/>
      <c r="AI137" s="170"/>
      <c r="AJ137" s="179"/>
      <c r="AK137" s="179"/>
      <c r="AL137" s="179"/>
      <c r="AM137" s="179"/>
      <c r="AN137" s="179"/>
      <c r="AO137" s="179"/>
      <c r="AP137" s="179"/>
      <c r="AQ137" s="45"/>
      <c r="AR137" s="113"/>
      <c r="AS137" s="115"/>
      <c r="AT137" s="116"/>
      <c r="AU137" s="116"/>
      <c r="AV137" s="116"/>
      <c r="AW137" s="113"/>
      <c r="AX137" s="114"/>
      <c r="AY137" s="114"/>
      <c r="AZ137" s="114"/>
      <c r="BA137" s="111"/>
      <c r="BB137" s="112"/>
      <c r="BC137" s="112"/>
      <c r="BD137" s="112"/>
      <c r="BE137" s="112"/>
      <c r="BF137" s="112"/>
      <c r="BG137" s="112"/>
      <c r="BH137" s="111"/>
      <c r="BI137" s="111"/>
      <c r="BJ137" s="111"/>
      <c r="BK137" s="68"/>
      <c r="BL137" s="111"/>
      <c r="BM137" s="111"/>
      <c r="BN137" s="111"/>
      <c r="BO137" s="111"/>
      <c r="BP137" s="112"/>
      <c r="BQ137" s="112"/>
      <c r="BR137" s="112"/>
      <c r="BS137" s="112"/>
      <c r="BT137" s="112"/>
      <c r="BU137" s="112"/>
      <c r="BV137" s="113"/>
      <c r="BW137" s="114"/>
      <c r="BX137" s="114"/>
      <c r="BY137" s="114"/>
      <c r="BZ137" s="111"/>
      <c r="CA137" s="114"/>
      <c r="CB137" s="114"/>
      <c r="CC137" s="114"/>
      <c r="CD137" s="114"/>
      <c r="CE137" s="114"/>
      <c r="CF137" s="114"/>
      <c r="CG137" s="114"/>
      <c r="CH137" s="113"/>
    </row>
    <row r="138" spans="1:86" ht="20.100000000000001" customHeight="1">
      <c r="A138" s="45"/>
      <c r="B138" s="168"/>
      <c r="C138" s="169"/>
      <c r="D138" s="169"/>
      <c r="E138" s="169"/>
      <c r="F138" s="179"/>
      <c r="G138" s="179"/>
      <c r="H138" s="179"/>
      <c r="I138" s="179"/>
      <c r="J138" s="67"/>
      <c r="K138" s="67"/>
      <c r="L138" s="67"/>
      <c r="M138" s="67"/>
      <c r="N138" s="67"/>
      <c r="O138" s="67"/>
      <c r="P138" s="67"/>
      <c r="Q138" s="170"/>
      <c r="R138" s="170"/>
      <c r="S138" s="170"/>
      <c r="T138" s="171"/>
      <c r="U138" s="170"/>
      <c r="V138" s="170"/>
      <c r="W138" s="170"/>
      <c r="X138" s="67"/>
      <c r="Y138" s="67"/>
      <c r="Z138" s="67"/>
      <c r="AA138" s="67"/>
      <c r="AB138" s="67"/>
      <c r="AC138" s="67"/>
      <c r="AD138" s="67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45"/>
      <c r="AR138" s="113"/>
      <c r="AS138" s="115"/>
      <c r="AT138" s="116"/>
      <c r="AU138" s="116"/>
      <c r="AV138" s="116"/>
      <c r="AW138" s="114"/>
      <c r="AX138" s="114"/>
      <c r="AY138" s="114"/>
      <c r="AZ138" s="114"/>
      <c r="BA138" s="112"/>
      <c r="BB138" s="112"/>
      <c r="BC138" s="112"/>
      <c r="BD138" s="112"/>
      <c r="BE138" s="112"/>
      <c r="BF138" s="112"/>
      <c r="BG138" s="112"/>
      <c r="BH138" s="111"/>
      <c r="BI138" s="111"/>
      <c r="BJ138" s="111"/>
      <c r="BK138" s="68"/>
      <c r="BL138" s="111"/>
      <c r="BM138" s="111"/>
      <c r="BN138" s="111"/>
      <c r="BO138" s="112"/>
      <c r="BP138" s="112"/>
      <c r="BQ138" s="112"/>
      <c r="BR138" s="112"/>
      <c r="BS138" s="112"/>
      <c r="BT138" s="112"/>
      <c r="BU138" s="112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3"/>
    </row>
    <row r="139" spans="1:86" ht="20.100000000000001" customHeight="1">
      <c r="A139" s="45"/>
      <c r="B139" s="168"/>
      <c r="C139" s="169"/>
      <c r="D139" s="169"/>
      <c r="E139" s="169"/>
      <c r="F139" s="45"/>
      <c r="G139" s="179"/>
      <c r="H139" s="179"/>
      <c r="I139" s="179"/>
      <c r="J139" s="170"/>
      <c r="K139" s="67"/>
      <c r="L139" s="67"/>
      <c r="M139" s="67"/>
      <c r="N139" s="67"/>
      <c r="O139" s="67"/>
      <c r="P139" s="67"/>
      <c r="Q139" s="170"/>
      <c r="R139" s="170"/>
      <c r="S139" s="170"/>
      <c r="T139" s="171"/>
      <c r="U139" s="170"/>
      <c r="V139" s="170"/>
      <c r="W139" s="170"/>
      <c r="X139" s="170"/>
      <c r="Y139" s="67"/>
      <c r="Z139" s="67"/>
      <c r="AA139" s="67"/>
      <c r="AB139" s="67"/>
      <c r="AC139" s="67"/>
      <c r="AD139" s="67"/>
      <c r="AE139" s="45"/>
      <c r="AF139" s="179"/>
      <c r="AG139" s="179"/>
      <c r="AH139" s="179"/>
      <c r="AI139" s="170"/>
      <c r="AJ139" s="179"/>
      <c r="AK139" s="179"/>
      <c r="AL139" s="179"/>
      <c r="AM139" s="179"/>
      <c r="AN139" s="179"/>
      <c r="AO139" s="179"/>
      <c r="AP139" s="179"/>
      <c r="AQ139" s="45"/>
      <c r="AR139" s="113"/>
      <c r="AS139" s="115"/>
      <c r="AT139" s="116"/>
      <c r="AU139" s="116"/>
      <c r="AV139" s="116"/>
      <c r="AW139" s="113"/>
      <c r="AX139" s="114"/>
      <c r="AY139" s="114"/>
      <c r="AZ139" s="114"/>
      <c r="BA139" s="111"/>
      <c r="BB139" s="112"/>
      <c r="BC139" s="112"/>
      <c r="BD139" s="112"/>
      <c r="BE139" s="112"/>
      <c r="BF139" s="112"/>
      <c r="BG139" s="112"/>
      <c r="BH139" s="111"/>
      <c r="BI139" s="111"/>
      <c r="BJ139" s="111"/>
      <c r="BK139" s="68"/>
      <c r="BL139" s="111"/>
      <c r="BM139" s="111"/>
      <c r="BN139" s="111"/>
      <c r="BO139" s="111"/>
      <c r="BP139" s="112"/>
      <c r="BQ139" s="112"/>
      <c r="BR139" s="112"/>
      <c r="BS139" s="112"/>
      <c r="BT139" s="112"/>
      <c r="BU139" s="112"/>
      <c r="BV139" s="113"/>
      <c r="BW139" s="114"/>
      <c r="BX139" s="114"/>
      <c r="BY139" s="114"/>
      <c r="BZ139" s="111"/>
      <c r="CA139" s="114"/>
      <c r="CB139" s="114"/>
      <c r="CC139" s="114"/>
      <c r="CD139" s="114"/>
      <c r="CE139" s="114"/>
      <c r="CF139" s="114"/>
      <c r="CG139" s="114"/>
      <c r="CH139" s="113"/>
    </row>
    <row r="140" spans="1:86" ht="20.100000000000001" customHeight="1">
      <c r="A140" s="45"/>
      <c r="B140" s="168"/>
      <c r="C140" s="169"/>
      <c r="D140" s="169"/>
      <c r="E140" s="169"/>
      <c r="F140" s="179"/>
      <c r="G140" s="179"/>
      <c r="H140" s="179"/>
      <c r="I140" s="179"/>
      <c r="J140" s="67"/>
      <c r="K140" s="67"/>
      <c r="L140" s="67"/>
      <c r="M140" s="67"/>
      <c r="N140" s="67"/>
      <c r="O140" s="67"/>
      <c r="P140" s="67"/>
      <c r="Q140" s="170"/>
      <c r="R140" s="170"/>
      <c r="S140" s="170"/>
      <c r="T140" s="171"/>
      <c r="U140" s="170"/>
      <c r="V140" s="170"/>
      <c r="W140" s="170"/>
      <c r="X140" s="67"/>
      <c r="Y140" s="67"/>
      <c r="Z140" s="67"/>
      <c r="AA140" s="67"/>
      <c r="AB140" s="67"/>
      <c r="AC140" s="67"/>
      <c r="AD140" s="67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45"/>
      <c r="AR140" s="113"/>
      <c r="AS140" s="115"/>
      <c r="AT140" s="116"/>
      <c r="AU140" s="116"/>
      <c r="AV140" s="116"/>
      <c r="AW140" s="114"/>
      <c r="AX140" s="114"/>
      <c r="AY140" s="114"/>
      <c r="AZ140" s="114"/>
      <c r="BA140" s="112"/>
      <c r="BB140" s="112"/>
      <c r="BC140" s="112"/>
      <c r="BD140" s="112"/>
      <c r="BE140" s="112"/>
      <c r="BF140" s="112"/>
      <c r="BG140" s="112"/>
      <c r="BH140" s="111"/>
      <c r="BI140" s="111"/>
      <c r="BJ140" s="111"/>
      <c r="BK140" s="68"/>
      <c r="BL140" s="111"/>
      <c r="BM140" s="111"/>
      <c r="BN140" s="111"/>
      <c r="BO140" s="112"/>
      <c r="BP140" s="112"/>
      <c r="BQ140" s="112"/>
      <c r="BR140" s="112"/>
      <c r="BS140" s="112"/>
      <c r="BT140" s="112"/>
      <c r="BU140" s="112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3"/>
    </row>
    <row r="141" spans="1:86" ht="20.100000000000001" customHeight="1">
      <c r="A141" s="45"/>
      <c r="B141" s="168"/>
      <c r="C141" s="169"/>
      <c r="D141" s="169"/>
      <c r="E141" s="169"/>
      <c r="F141" s="45"/>
      <c r="G141" s="179"/>
      <c r="H141" s="179"/>
      <c r="I141" s="179"/>
      <c r="J141" s="170"/>
      <c r="K141" s="67"/>
      <c r="L141" s="67"/>
      <c r="M141" s="67"/>
      <c r="N141" s="67"/>
      <c r="O141" s="67"/>
      <c r="P141" s="67"/>
      <c r="Q141" s="170"/>
      <c r="R141" s="170"/>
      <c r="S141" s="170"/>
      <c r="T141" s="171"/>
      <c r="U141" s="170"/>
      <c r="V141" s="170"/>
      <c r="W141" s="170"/>
      <c r="X141" s="170"/>
      <c r="Y141" s="67"/>
      <c r="Z141" s="67"/>
      <c r="AA141" s="67"/>
      <c r="AB141" s="67"/>
      <c r="AC141" s="67"/>
      <c r="AD141" s="67"/>
      <c r="AE141" s="45"/>
      <c r="AF141" s="179"/>
      <c r="AG141" s="179"/>
      <c r="AH141" s="179"/>
      <c r="AI141" s="170"/>
      <c r="AJ141" s="179"/>
      <c r="AK141" s="179"/>
      <c r="AL141" s="179"/>
      <c r="AM141" s="179"/>
      <c r="AN141" s="179"/>
      <c r="AO141" s="179"/>
      <c r="AP141" s="179"/>
      <c r="AQ141" s="45"/>
      <c r="AR141" s="113"/>
      <c r="AS141" s="115"/>
      <c r="AT141" s="116"/>
      <c r="AU141" s="116"/>
      <c r="AV141" s="116"/>
      <c r="AW141" s="113"/>
      <c r="AX141" s="114"/>
      <c r="AY141" s="114"/>
      <c r="AZ141" s="114"/>
      <c r="BA141" s="111"/>
      <c r="BB141" s="112"/>
      <c r="BC141" s="112"/>
      <c r="BD141" s="112"/>
      <c r="BE141" s="112"/>
      <c r="BF141" s="112"/>
      <c r="BG141" s="112"/>
      <c r="BH141" s="111"/>
      <c r="BI141" s="111"/>
      <c r="BJ141" s="111"/>
      <c r="BK141" s="68"/>
      <c r="BL141" s="111"/>
      <c r="BM141" s="111"/>
      <c r="BN141" s="111"/>
      <c r="BO141" s="111"/>
      <c r="BP141" s="112"/>
      <c r="BQ141" s="112"/>
      <c r="BR141" s="112"/>
      <c r="BS141" s="112"/>
      <c r="BT141" s="112"/>
      <c r="BU141" s="112"/>
      <c r="BV141" s="113"/>
      <c r="BW141" s="114"/>
      <c r="BX141" s="114"/>
      <c r="BY141" s="114"/>
      <c r="BZ141" s="111"/>
      <c r="CA141" s="114"/>
      <c r="CB141" s="114"/>
      <c r="CC141" s="114"/>
      <c r="CD141" s="114"/>
      <c r="CE141" s="114"/>
      <c r="CF141" s="114"/>
      <c r="CG141" s="114"/>
      <c r="CH141" s="113"/>
    </row>
    <row r="142" spans="1:86" ht="20.100000000000001" customHeight="1">
      <c r="A142" s="45"/>
      <c r="B142" s="168"/>
      <c r="C142" s="169"/>
      <c r="D142" s="169"/>
      <c r="E142" s="169"/>
      <c r="F142" s="179"/>
      <c r="G142" s="179"/>
      <c r="H142" s="179"/>
      <c r="I142" s="179"/>
      <c r="J142" s="67"/>
      <c r="K142" s="67"/>
      <c r="L142" s="67"/>
      <c r="M142" s="67"/>
      <c r="N142" s="67"/>
      <c r="O142" s="67"/>
      <c r="P142" s="67"/>
      <c r="Q142" s="170"/>
      <c r="R142" s="170"/>
      <c r="S142" s="170"/>
      <c r="T142" s="171"/>
      <c r="U142" s="170"/>
      <c r="V142" s="170"/>
      <c r="W142" s="170"/>
      <c r="X142" s="67"/>
      <c r="Y142" s="67"/>
      <c r="Z142" s="67"/>
      <c r="AA142" s="67"/>
      <c r="AB142" s="67"/>
      <c r="AC142" s="67"/>
      <c r="AD142" s="67"/>
      <c r="AE142" s="179"/>
      <c r="AF142" s="179"/>
      <c r="AG142" s="179"/>
      <c r="AH142" s="179"/>
      <c r="AI142" s="179"/>
      <c r="AJ142" s="179"/>
      <c r="AK142" s="179"/>
      <c r="AL142" s="179"/>
      <c r="AM142" s="179"/>
      <c r="AN142" s="179"/>
      <c r="AO142" s="179"/>
      <c r="AP142" s="179"/>
      <c r="AQ142" s="45"/>
      <c r="AR142" s="113"/>
      <c r="AS142" s="115"/>
      <c r="AT142" s="116"/>
      <c r="AU142" s="116"/>
      <c r="AV142" s="116"/>
      <c r="AW142" s="114"/>
      <c r="AX142" s="114"/>
      <c r="AY142" s="114"/>
      <c r="AZ142" s="114"/>
      <c r="BA142" s="112"/>
      <c r="BB142" s="112"/>
      <c r="BC142" s="112"/>
      <c r="BD142" s="112"/>
      <c r="BE142" s="112"/>
      <c r="BF142" s="112"/>
      <c r="BG142" s="112"/>
      <c r="BH142" s="111"/>
      <c r="BI142" s="111"/>
      <c r="BJ142" s="111"/>
      <c r="BK142" s="68"/>
      <c r="BL142" s="111"/>
      <c r="BM142" s="111"/>
      <c r="BN142" s="111"/>
      <c r="BO142" s="112"/>
      <c r="BP142" s="112"/>
      <c r="BQ142" s="112"/>
      <c r="BR142" s="112"/>
      <c r="BS142" s="112"/>
      <c r="BT142" s="112"/>
      <c r="BU142" s="112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3"/>
    </row>
    <row r="143" spans="1:86" ht="20.100000000000001" customHeight="1">
      <c r="A143" s="45"/>
      <c r="B143" s="168"/>
      <c r="C143" s="169"/>
      <c r="D143" s="169"/>
      <c r="E143" s="169"/>
      <c r="F143" s="45"/>
      <c r="G143" s="179"/>
      <c r="H143" s="179"/>
      <c r="I143" s="179"/>
      <c r="J143" s="170"/>
      <c r="K143" s="67"/>
      <c r="L143" s="67"/>
      <c r="M143" s="67"/>
      <c r="N143" s="67"/>
      <c r="O143" s="67"/>
      <c r="P143" s="67"/>
      <c r="Q143" s="170"/>
      <c r="R143" s="170"/>
      <c r="S143" s="170"/>
      <c r="T143" s="171"/>
      <c r="U143" s="170"/>
      <c r="V143" s="170"/>
      <c r="W143" s="170"/>
      <c r="X143" s="170"/>
      <c r="Y143" s="67"/>
      <c r="Z143" s="67"/>
      <c r="AA143" s="67"/>
      <c r="AB143" s="67"/>
      <c r="AC143" s="67"/>
      <c r="AD143" s="67"/>
      <c r="AE143" s="45"/>
      <c r="AF143" s="179"/>
      <c r="AG143" s="179"/>
      <c r="AH143" s="179"/>
      <c r="AI143" s="170"/>
      <c r="AJ143" s="179"/>
      <c r="AK143" s="179"/>
      <c r="AL143" s="179"/>
      <c r="AM143" s="179"/>
      <c r="AN143" s="179"/>
      <c r="AO143" s="179"/>
      <c r="AP143" s="179"/>
      <c r="AQ143" s="45"/>
      <c r="AR143" s="113"/>
      <c r="AS143" s="115"/>
      <c r="AT143" s="116"/>
      <c r="AU143" s="116"/>
      <c r="AV143" s="116"/>
      <c r="AW143" s="113"/>
      <c r="AX143" s="114"/>
      <c r="AY143" s="114"/>
      <c r="AZ143" s="114"/>
      <c r="BA143" s="111"/>
      <c r="BB143" s="112"/>
      <c r="BC143" s="112"/>
      <c r="BD143" s="112"/>
      <c r="BE143" s="112"/>
      <c r="BF143" s="112"/>
      <c r="BG143" s="112"/>
      <c r="BH143" s="111"/>
      <c r="BI143" s="111"/>
      <c r="BJ143" s="111"/>
      <c r="BK143" s="68"/>
      <c r="BL143" s="111"/>
      <c r="BM143" s="111"/>
      <c r="BN143" s="111"/>
      <c r="BO143" s="111"/>
      <c r="BP143" s="112"/>
      <c r="BQ143" s="112"/>
      <c r="BR143" s="112"/>
      <c r="BS143" s="112"/>
      <c r="BT143" s="112"/>
      <c r="BU143" s="112"/>
      <c r="BV143" s="113"/>
      <c r="BW143" s="114"/>
      <c r="BX143" s="114"/>
      <c r="BY143" s="114"/>
      <c r="BZ143" s="111"/>
      <c r="CA143" s="114"/>
      <c r="CB143" s="114"/>
      <c r="CC143" s="114"/>
      <c r="CD143" s="114"/>
      <c r="CE143" s="114"/>
      <c r="CF143" s="114"/>
      <c r="CG143" s="114"/>
      <c r="CH143" s="113"/>
    </row>
    <row r="144" spans="1:86" ht="20.100000000000001" customHeight="1">
      <c r="A144" s="45"/>
      <c r="B144" s="168"/>
      <c r="C144" s="169"/>
      <c r="D144" s="169"/>
      <c r="E144" s="169"/>
      <c r="F144" s="179"/>
      <c r="G144" s="179"/>
      <c r="H144" s="179"/>
      <c r="I144" s="179"/>
      <c r="J144" s="67"/>
      <c r="K144" s="67"/>
      <c r="L144" s="67"/>
      <c r="M144" s="67"/>
      <c r="N144" s="67"/>
      <c r="O144" s="67"/>
      <c r="P144" s="67"/>
      <c r="Q144" s="170"/>
      <c r="R144" s="170"/>
      <c r="S144" s="170"/>
      <c r="T144" s="171"/>
      <c r="U144" s="170"/>
      <c r="V144" s="170"/>
      <c r="W144" s="170"/>
      <c r="X144" s="67"/>
      <c r="Y144" s="67"/>
      <c r="Z144" s="67"/>
      <c r="AA144" s="67"/>
      <c r="AB144" s="67"/>
      <c r="AC144" s="67"/>
      <c r="AD144" s="67"/>
      <c r="AE144" s="179"/>
      <c r="AF144" s="179"/>
      <c r="AG144" s="179"/>
      <c r="AH144" s="179"/>
      <c r="AI144" s="179"/>
      <c r="AJ144" s="179"/>
      <c r="AK144" s="179"/>
      <c r="AL144" s="179"/>
      <c r="AM144" s="179"/>
      <c r="AN144" s="179"/>
      <c r="AO144" s="179"/>
      <c r="AP144" s="179"/>
      <c r="AQ144" s="45"/>
      <c r="AR144" s="113"/>
      <c r="AS144" s="115"/>
      <c r="AT144" s="116"/>
      <c r="AU144" s="116"/>
      <c r="AV144" s="116"/>
      <c r="AW144" s="114"/>
      <c r="AX144" s="114"/>
      <c r="AY144" s="114"/>
      <c r="AZ144" s="114"/>
      <c r="BA144" s="112"/>
      <c r="BB144" s="112"/>
      <c r="BC144" s="112"/>
      <c r="BD144" s="112"/>
      <c r="BE144" s="112"/>
      <c r="BF144" s="112"/>
      <c r="BG144" s="112"/>
      <c r="BH144" s="111"/>
      <c r="BI144" s="111"/>
      <c r="BJ144" s="111"/>
      <c r="BK144" s="68"/>
      <c r="BL144" s="111"/>
      <c r="BM144" s="111"/>
      <c r="BN144" s="111"/>
      <c r="BO144" s="112"/>
      <c r="BP144" s="112"/>
      <c r="BQ144" s="112"/>
      <c r="BR144" s="112"/>
      <c r="BS144" s="112"/>
      <c r="BT144" s="112"/>
      <c r="BU144" s="112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3"/>
    </row>
    <row r="145" spans="1:86" ht="20.100000000000001" customHeight="1">
      <c r="A145" s="45"/>
      <c r="B145" s="168"/>
      <c r="C145" s="169"/>
      <c r="D145" s="169"/>
      <c r="E145" s="169"/>
      <c r="F145" s="45"/>
      <c r="G145" s="179"/>
      <c r="H145" s="179"/>
      <c r="I145" s="179"/>
      <c r="J145" s="170"/>
      <c r="K145" s="67"/>
      <c r="L145" s="67"/>
      <c r="M145" s="67"/>
      <c r="N145" s="67"/>
      <c r="O145" s="67"/>
      <c r="P145" s="67"/>
      <c r="Q145" s="170"/>
      <c r="R145" s="170"/>
      <c r="S145" s="170"/>
      <c r="T145" s="171"/>
      <c r="U145" s="170"/>
      <c r="V145" s="170"/>
      <c r="W145" s="170"/>
      <c r="X145" s="170"/>
      <c r="Y145" s="67"/>
      <c r="Z145" s="67"/>
      <c r="AA145" s="67"/>
      <c r="AB145" s="67"/>
      <c r="AC145" s="67"/>
      <c r="AD145" s="67"/>
      <c r="AE145" s="45"/>
      <c r="AF145" s="179"/>
      <c r="AG145" s="179"/>
      <c r="AH145" s="179"/>
      <c r="AI145" s="170"/>
      <c r="AJ145" s="179"/>
      <c r="AK145" s="179"/>
      <c r="AL145" s="179"/>
      <c r="AM145" s="179"/>
      <c r="AN145" s="179"/>
      <c r="AO145" s="179"/>
      <c r="AP145" s="179"/>
      <c r="AQ145" s="45"/>
      <c r="AR145" s="113"/>
      <c r="AS145" s="115"/>
      <c r="AT145" s="116"/>
      <c r="AU145" s="116"/>
      <c r="AV145" s="116"/>
      <c r="AW145" s="113"/>
      <c r="AX145" s="114"/>
      <c r="AY145" s="114"/>
      <c r="AZ145" s="114"/>
      <c r="BA145" s="111"/>
      <c r="BB145" s="112"/>
      <c r="BC145" s="112"/>
      <c r="BD145" s="112"/>
      <c r="BE145" s="112"/>
      <c r="BF145" s="112"/>
      <c r="BG145" s="112"/>
      <c r="BH145" s="111"/>
      <c r="BI145" s="111"/>
      <c r="BJ145" s="111"/>
      <c r="BK145" s="68"/>
      <c r="BL145" s="111"/>
      <c r="BM145" s="111"/>
      <c r="BN145" s="111"/>
      <c r="BO145" s="111"/>
      <c r="BP145" s="112"/>
      <c r="BQ145" s="112"/>
      <c r="BR145" s="112"/>
      <c r="BS145" s="112"/>
      <c r="BT145" s="112"/>
      <c r="BU145" s="112"/>
      <c r="BV145" s="113"/>
      <c r="BW145" s="114"/>
      <c r="BX145" s="114"/>
      <c r="BY145" s="114"/>
      <c r="BZ145" s="111"/>
      <c r="CA145" s="114"/>
      <c r="CB145" s="114"/>
      <c r="CC145" s="114"/>
      <c r="CD145" s="114"/>
      <c r="CE145" s="114"/>
      <c r="CF145" s="114"/>
      <c r="CG145" s="114"/>
      <c r="CH145" s="113"/>
    </row>
    <row r="146" spans="1:86" ht="20.100000000000001" customHeight="1">
      <c r="A146" s="45"/>
      <c r="B146" s="168"/>
      <c r="C146" s="169"/>
      <c r="D146" s="169"/>
      <c r="E146" s="169"/>
      <c r="F146" s="179"/>
      <c r="G146" s="179"/>
      <c r="H146" s="179"/>
      <c r="I146" s="179"/>
      <c r="J146" s="67"/>
      <c r="K146" s="67"/>
      <c r="L146" s="67"/>
      <c r="M146" s="67"/>
      <c r="N146" s="67"/>
      <c r="O146" s="67"/>
      <c r="P146" s="67"/>
      <c r="Q146" s="170"/>
      <c r="R146" s="170"/>
      <c r="S146" s="170"/>
      <c r="T146" s="171"/>
      <c r="U146" s="170"/>
      <c r="V146" s="170"/>
      <c r="W146" s="170"/>
      <c r="X146" s="67"/>
      <c r="Y146" s="67"/>
      <c r="Z146" s="67"/>
      <c r="AA146" s="67"/>
      <c r="AB146" s="67"/>
      <c r="AC146" s="67"/>
      <c r="AD146" s="67"/>
      <c r="AE146" s="179"/>
      <c r="AF146" s="179"/>
      <c r="AG146" s="179"/>
      <c r="AH146" s="179"/>
      <c r="AI146" s="179"/>
      <c r="AJ146" s="179"/>
      <c r="AK146" s="179"/>
      <c r="AL146" s="179"/>
      <c r="AM146" s="179"/>
      <c r="AN146" s="179"/>
      <c r="AO146" s="179"/>
      <c r="AP146" s="179"/>
      <c r="AQ146" s="45"/>
      <c r="AR146" s="113"/>
      <c r="AS146" s="115"/>
      <c r="AT146" s="116"/>
      <c r="AU146" s="116"/>
      <c r="AV146" s="116"/>
      <c r="AW146" s="114"/>
      <c r="AX146" s="114"/>
      <c r="AY146" s="114"/>
      <c r="AZ146" s="114"/>
      <c r="BA146" s="112"/>
      <c r="BB146" s="112"/>
      <c r="BC146" s="112"/>
      <c r="BD146" s="112"/>
      <c r="BE146" s="112"/>
      <c r="BF146" s="112"/>
      <c r="BG146" s="112"/>
      <c r="BH146" s="111"/>
      <c r="BI146" s="111"/>
      <c r="BJ146" s="111"/>
      <c r="BK146" s="68"/>
      <c r="BL146" s="111"/>
      <c r="BM146" s="111"/>
      <c r="BN146" s="111"/>
      <c r="BO146" s="112"/>
      <c r="BP146" s="112"/>
      <c r="BQ146" s="112"/>
      <c r="BR146" s="112"/>
      <c r="BS146" s="112"/>
      <c r="BT146" s="112"/>
      <c r="BU146" s="112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3"/>
    </row>
    <row r="147" spans="1:86" s="47" customFormat="1" ht="15.75" customHeight="1">
      <c r="A147" s="45"/>
      <c r="B147" s="168"/>
      <c r="C147" s="169"/>
      <c r="D147" s="169"/>
      <c r="E147" s="169"/>
      <c r="F147" s="168"/>
      <c r="G147" s="168"/>
      <c r="H147" s="168"/>
      <c r="I147" s="168"/>
      <c r="J147" s="168"/>
      <c r="K147" s="170"/>
      <c r="L147" s="170"/>
      <c r="M147" s="45"/>
      <c r="N147" s="172"/>
      <c r="O147" s="45"/>
      <c r="P147" s="170"/>
      <c r="Q147" s="170"/>
      <c r="R147" s="168"/>
      <c r="S147" s="168"/>
      <c r="T147" s="168"/>
      <c r="U147" s="168"/>
      <c r="V147" s="168"/>
      <c r="W147" s="173"/>
      <c r="X147" s="173"/>
      <c r="Y147" s="173"/>
      <c r="Z147" s="173"/>
      <c r="AA147" s="173"/>
      <c r="AB147" s="173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115"/>
      <c r="AT147" s="116"/>
      <c r="AU147" s="116"/>
      <c r="AV147" s="116"/>
      <c r="AW147" s="115"/>
      <c r="AX147" s="115"/>
      <c r="AY147" s="115"/>
      <c r="AZ147" s="115"/>
      <c r="BA147" s="115"/>
      <c r="BB147" s="111"/>
      <c r="BC147" s="111"/>
      <c r="BD147" s="62"/>
      <c r="BE147" s="63"/>
      <c r="BF147" s="62"/>
      <c r="BG147" s="111"/>
      <c r="BH147" s="111"/>
      <c r="BI147" s="115"/>
      <c r="BJ147" s="115"/>
      <c r="BK147" s="115"/>
      <c r="BL147" s="115"/>
      <c r="BM147" s="115"/>
      <c r="BN147" s="64"/>
      <c r="BO147" s="64"/>
      <c r="BP147" s="64"/>
      <c r="BQ147" s="64"/>
      <c r="BR147" s="64"/>
      <c r="BS147" s="64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</row>
    <row r="148" spans="1:86" ht="20.25" customHeight="1">
      <c r="A148" s="45"/>
      <c r="B148" s="45"/>
      <c r="C148" s="45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70"/>
      <c r="S148" s="170"/>
      <c r="T148" s="170"/>
      <c r="U148" s="170"/>
      <c r="V148" s="170"/>
      <c r="W148" s="170"/>
      <c r="X148" s="170"/>
      <c r="Y148" s="170"/>
      <c r="Z148" s="170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45"/>
      <c r="AO148" s="45"/>
      <c r="AP148" s="45"/>
      <c r="AQ148" s="45"/>
      <c r="AR148" s="113"/>
      <c r="AS148" s="113"/>
      <c r="AT148" s="113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13"/>
      <c r="CF148" s="113"/>
      <c r="CG148" s="113"/>
      <c r="CH148" s="113"/>
    </row>
    <row r="149" spans="1:86" ht="30" customHeight="1">
      <c r="A149" s="45"/>
      <c r="B149" s="45"/>
      <c r="C149" s="45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70"/>
      <c r="S149" s="170"/>
      <c r="T149" s="170"/>
      <c r="U149" s="170"/>
      <c r="V149" s="170"/>
      <c r="W149" s="170"/>
      <c r="X149" s="170"/>
      <c r="Y149" s="170"/>
      <c r="Z149" s="170"/>
      <c r="AA149" s="180"/>
      <c r="AB149" s="180"/>
      <c r="AC149" s="180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45"/>
      <c r="AO149" s="45"/>
      <c r="AP149" s="45"/>
      <c r="AQ149" s="45"/>
      <c r="AR149" s="113"/>
      <c r="AS149" s="113"/>
      <c r="AT149" s="113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3"/>
      <c r="BS149" s="163"/>
      <c r="BT149" s="163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13"/>
      <c r="CF149" s="113"/>
      <c r="CG149" s="113"/>
      <c r="CH149" s="113"/>
    </row>
    <row r="150" spans="1:86" ht="30" customHeight="1">
      <c r="A150" s="45"/>
      <c r="B150" s="45"/>
      <c r="C150" s="45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70"/>
      <c r="S150" s="170"/>
      <c r="T150" s="170"/>
      <c r="U150" s="170"/>
      <c r="V150" s="170"/>
      <c r="W150" s="170"/>
      <c r="X150" s="170"/>
      <c r="Y150" s="170"/>
      <c r="Z150" s="170"/>
      <c r="AA150" s="65"/>
      <c r="AB150" s="65"/>
      <c r="AC150" s="65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45"/>
      <c r="AO150" s="45"/>
      <c r="AP150" s="45"/>
      <c r="AQ150" s="45"/>
      <c r="AR150" s="113"/>
      <c r="AS150" s="113"/>
      <c r="AT150" s="113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2"/>
      <c r="BS150" s="162"/>
      <c r="BT150" s="162"/>
      <c r="BU150" s="165"/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13"/>
      <c r="CF150" s="113"/>
      <c r="CG150" s="113"/>
      <c r="CH150" s="113"/>
    </row>
    <row r="151" spans="1:86" ht="30" customHeight="1">
      <c r="A151" s="45"/>
      <c r="B151" s="45"/>
      <c r="C151" s="45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70"/>
      <c r="S151" s="170"/>
      <c r="T151" s="170"/>
      <c r="U151" s="170"/>
      <c r="V151" s="170"/>
      <c r="W151" s="170"/>
      <c r="X151" s="170"/>
      <c r="Y151" s="170"/>
      <c r="Z151" s="170"/>
      <c r="AA151" s="65"/>
      <c r="AB151" s="65"/>
      <c r="AC151" s="65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45"/>
      <c r="AO151" s="45"/>
      <c r="AP151" s="45"/>
      <c r="AQ151" s="45"/>
      <c r="AR151" s="113"/>
      <c r="AS151" s="113"/>
      <c r="AT151" s="113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2"/>
      <c r="BS151" s="162"/>
      <c r="BT151" s="162"/>
      <c r="BU151" s="165"/>
      <c r="BV151" s="165"/>
      <c r="BW151" s="165"/>
      <c r="BX151" s="165"/>
      <c r="BY151" s="165"/>
      <c r="BZ151" s="165"/>
      <c r="CA151" s="165"/>
      <c r="CB151" s="165"/>
      <c r="CC151" s="165"/>
      <c r="CD151" s="165"/>
      <c r="CE151" s="113"/>
      <c r="CF151" s="113"/>
      <c r="CG151" s="113"/>
      <c r="CH151" s="113"/>
    </row>
  </sheetData>
  <mergeCells count="868">
    <mergeCell ref="AI106:AP107"/>
    <mergeCell ref="AI108:AP109"/>
    <mergeCell ref="AI110:AP111"/>
    <mergeCell ref="AI112:AP113"/>
    <mergeCell ref="AI114:AP115"/>
    <mergeCell ref="C99:D99"/>
    <mergeCell ref="E99:N99"/>
    <mergeCell ref="Q99:R99"/>
    <mergeCell ref="S99:AB99"/>
    <mergeCell ref="AE99:AF99"/>
    <mergeCell ref="AG99:AP99"/>
    <mergeCell ref="C100:D100"/>
    <mergeCell ref="E100:N100"/>
    <mergeCell ref="Q100:R100"/>
    <mergeCell ref="S100:AB100"/>
    <mergeCell ref="AE100:AF100"/>
    <mergeCell ref="AG100:AP100"/>
    <mergeCell ref="C103:E103"/>
    <mergeCell ref="F103:I103"/>
    <mergeCell ref="J103:P103"/>
    <mergeCell ref="Q103:W103"/>
    <mergeCell ref="X103:AD103"/>
    <mergeCell ref="AE103:AH103"/>
    <mergeCell ref="AI103:AP103"/>
    <mergeCell ref="C98:D98"/>
    <mergeCell ref="E98:N98"/>
    <mergeCell ref="Q98:R98"/>
    <mergeCell ref="S98:AB98"/>
    <mergeCell ref="AE98:AF98"/>
    <mergeCell ref="AG98:AP98"/>
    <mergeCell ref="C97:D97"/>
    <mergeCell ref="E97:N97"/>
    <mergeCell ref="Q97:R97"/>
    <mergeCell ref="S97:AB97"/>
    <mergeCell ref="AE97:AF97"/>
    <mergeCell ref="AG97:AP97"/>
    <mergeCell ref="C96:D96"/>
    <mergeCell ref="E96:N96"/>
    <mergeCell ref="Q96:R96"/>
    <mergeCell ref="S96:AB96"/>
    <mergeCell ref="AE96:AF96"/>
    <mergeCell ref="AG96:AP96"/>
    <mergeCell ref="BV67:BW67"/>
    <mergeCell ref="BX67:CG67"/>
    <mergeCell ref="C68:D68"/>
    <mergeCell ref="E68:N68"/>
    <mergeCell ref="Q68:R68"/>
    <mergeCell ref="S68:AB68"/>
    <mergeCell ref="AE68:AF68"/>
    <mergeCell ref="AG68:AP68"/>
    <mergeCell ref="AT68:AU68"/>
    <mergeCell ref="AV68:BE68"/>
    <mergeCell ref="BH68:BI68"/>
    <mergeCell ref="BJ68:BS68"/>
    <mergeCell ref="BV68:BW68"/>
    <mergeCell ref="BX68:CG68"/>
    <mergeCell ref="E67:N67"/>
    <mergeCell ref="Q67:R67"/>
    <mergeCell ref="S67:AB67"/>
    <mergeCell ref="AE67:AF67"/>
    <mergeCell ref="AG67:AP67"/>
    <mergeCell ref="AT67:AU67"/>
    <mergeCell ref="AV67:BE67"/>
    <mergeCell ref="BH67:BI67"/>
    <mergeCell ref="BJ67:BS67"/>
    <mergeCell ref="BV38:BW38"/>
    <mergeCell ref="BX38:CG38"/>
    <mergeCell ref="AE39:AF39"/>
    <mergeCell ref="AG39:AP39"/>
    <mergeCell ref="BJ66:BS66"/>
    <mergeCell ref="BV66:BW66"/>
    <mergeCell ref="BX66:CG66"/>
    <mergeCell ref="AI48:AP49"/>
    <mergeCell ref="AI50:AP51"/>
    <mergeCell ref="AI52:AP53"/>
    <mergeCell ref="AI54:AP55"/>
    <mergeCell ref="BZ43:CG43"/>
    <mergeCell ref="BZ44:CG45"/>
    <mergeCell ref="BZ46:CG47"/>
    <mergeCell ref="BZ48:CG49"/>
    <mergeCell ref="BZ50:CG51"/>
    <mergeCell ref="BZ52:CG53"/>
    <mergeCell ref="BZ54:CG55"/>
    <mergeCell ref="AT40:AU40"/>
    <mergeCell ref="E38:N38"/>
    <mergeCell ref="Q38:R38"/>
    <mergeCell ref="S38:AB38"/>
    <mergeCell ref="AE38:AF38"/>
    <mergeCell ref="AG38:AP38"/>
    <mergeCell ref="AT38:AU38"/>
    <mergeCell ref="AV38:BE38"/>
    <mergeCell ref="BH38:BI38"/>
    <mergeCell ref="C66:D66"/>
    <mergeCell ref="E66:N66"/>
    <mergeCell ref="Q66:R66"/>
    <mergeCell ref="S66:AB66"/>
    <mergeCell ref="AE66:AF66"/>
    <mergeCell ref="AG66:AP66"/>
    <mergeCell ref="AT66:AU66"/>
    <mergeCell ref="AV66:BE66"/>
    <mergeCell ref="BH66:BI66"/>
    <mergeCell ref="AT44:AV45"/>
    <mergeCell ref="AW44:AZ45"/>
    <mergeCell ref="BA44:BG45"/>
    <mergeCell ref="BH44:BI45"/>
    <mergeCell ref="C48:E49"/>
    <mergeCell ref="F48:I49"/>
    <mergeCell ref="J48:P49"/>
    <mergeCell ref="BV36:BW36"/>
    <mergeCell ref="BX36:CG36"/>
    <mergeCell ref="C37:D37"/>
    <mergeCell ref="E37:N37"/>
    <mergeCell ref="Q37:R37"/>
    <mergeCell ref="S37:AB37"/>
    <mergeCell ref="AE37:AF37"/>
    <mergeCell ref="AG37:AP37"/>
    <mergeCell ref="AT37:AU37"/>
    <mergeCell ref="AV37:BE37"/>
    <mergeCell ref="BH37:BI37"/>
    <mergeCell ref="BJ37:BS37"/>
    <mergeCell ref="BV37:BW37"/>
    <mergeCell ref="BX37:CG37"/>
    <mergeCell ref="BJ6:BS6"/>
    <mergeCell ref="BV6:BW6"/>
    <mergeCell ref="BX6:CG6"/>
    <mergeCell ref="AT7:AU7"/>
    <mergeCell ref="AV7:BE7"/>
    <mergeCell ref="BH7:BI7"/>
    <mergeCell ref="BJ7:BS7"/>
    <mergeCell ref="BV7:BW7"/>
    <mergeCell ref="BX7:CG7"/>
    <mergeCell ref="AE6:AF6"/>
    <mergeCell ref="AG6:AP6"/>
    <mergeCell ref="AE7:AF7"/>
    <mergeCell ref="AG7:AP7"/>
    <mergeCell ref="AE8:AF8"/>
    <mergeCell ref="AG8:AP8"/>
    <mergeCell ref="AT6:AU6"/>
    <mergeCell ref="AV6:BE6"/>
    <mergeCell ref="BH6:BI6"/>
    <mergeCell ref="AT8:AU8"/>
    <mergeCell ref="AV8:BE8"/>
    <mergeCell ref="BH8:BI8"/>
    <mergeCell ref="C6:D6"/>
    <mergeCell ref="E6:N6"/>
    <mergeCell ref="C7:D7"/>
    <mergeCell ref="E7:N7"/>
    <mergeCell ref="C8:D8"/>
    <mergeCell ref="E8:N8"/>
    <mergeCell ref="Q6:R6"/>
    <mergeCell ref="S6:AB6"/>
    <mergeCell ref="Q7:R7"/>
    <mergeCell ref="S7:AB7"/>
    <mergeCell ref="Q8:R8"/>
    <mergeCell ref="S8:AB8"/>
    <mergeCell ref="AI82:AP83"/>
    <mergeCell ref="AI84:AP85"/>
    <mergeCell ref="BZ73:CG73"/>
    <mergeCell ref="BZ74:CG75"/>
    <mergeCell ref="BZ76:CG77"/>
    <mergeCell ref="BZ78:CG79"/>
    <mergeCell ref="BZ80:CG81"/>
    <mergeCell ref="BZ82:CG83"/>
    <mergeCell ref="BZ84:CG85"/>
    <mergeCell ref="AT74:AV75"/>
    <mergeCell ref="AW74:AZ75"/>
    <mergeCell ref="BA74:BG75"/>
    <mergeCell ref="BH74:BI75"/>
    <mergeCell ref="BM74:BN75"/>
    <mergeCell ref="BO74:BU75"/>
    <mergeCell ref="BV74:BY75"/>
    <mergeCell ref="AT76:AV77"/>
    <mergeCell ref="AW76:AZ77"/>
    <mergeCell ref="BA76:BG77"/>
    <mergeCell ref="BM76:BN77"/>
    <mergeCell ref="BO76:BU77"/>
    <mergeCell ref="BV76:BY77"/>
    <mergeCell ref="AT78:AV79"/>
    <mergeCell ref="AW78:AZ79"/>
    <mergeCell ref="AI14:AP15"/>
    <mergeCell ref="AI16:AP17"/>
    <mergeCell ref="AI18:AP19"/>
    <mergeCell ref="AI20:AP21"/>
    <mergeCell ref="AI22:AP23"/>
    <mergeCell ref="AI24:AP25"/>
    <mergeCell ref="AI43:AP43"/>
    <mergeCell ref="AI44:AP45"/>
    <mergeCell ref="AI46:AP47"/>
    <mergeCell ref="AG36:AP36"/>
    <mergeCell ref="A31:AQ32"/>
    <mergeCell ref="Q40:R40"/>
    <mergeCell ref="S40:AB40"/>
    <mergeCell ref="AE40:AF40"/>
    <mergeCell ref="AG40:AP40"/>
    <mergeCell ref="B44:B45"/>
    <mergeCell ref="C44:E45"/>
    <mergeCell ref="F44:I45"/>
    <mergeCell ref="J44:P45"/>
    <mergeCell ref="Q44:R45"/>
    <mergeCell ref="V44:W45"/>
    <mergeCell ref="X44:AD45"/>
    <mergeCell ref="AE44:AH45"/>
    <mergeCell ref="C38:D38"/>
    <mergeCell ref="BJ8:BS8"/>
    <mergeCell ref="BV8:BW8"/>
    <mergeCell ref="BX8:CG8"/>
    <mergeCell ref="BZ13:CG13"/>
    <mergeCell ref="BZ14:CG15"/>
    <mergeCell ref="BZ16:CG17"/>
    <mergeCell ref="AT9:AU9"/>
    <mergeCell ref="AV9:BE9"/>
    <mergeCell ref="BH9:BI9"/>
    <mergeCell ref="BJ9:BS9"/>
    <mergeCell ref="BV9:BW9"/>
    <mergeCell ref="BX9:CG9"/>
    <mergeCell ref="BV16:BY17"/>
    <mergeCell ref="AT10:AU10"/>
    <mergeCell ref="AV10:BE10"/>
    <mergeCell ref="BH10:BI10"/>
    <mergeCell ref="BJ10:BS10"/>
    <mergeCell ref="BV10:BW10"/>
    <mergeCell ref="BX10:CG10"/>
    <mergeCell ref="C9:D9"/>
    <mergeCell ref="E9:N9"/>
    <mergeCell ref="Q9:R9"/>
    <mergeCell ref="S9:AB9"/>
    <mergeCell ref="AE9:AF9"/>
    <mergeCell ref="AG9:AP9"/>
    <mergeCell ref="AU29:AZ29"/>
    <mergeCell ref="BA29:BH29"/>
    <mergeCell ref="BI29:BQ29"/>
    <mergeCell ref="BO24:BU25"/>
    <mergeCell ref="BO22:BU23"/>
    <mergeCell ref="BO20:BU21"/>
    <mergeCell ref="BO18:BU19"/>
    <mergeCell ref="BO16:BU17"/>
    <mergeCell ref="BO14:BU15"/>
    <mergeCell ref="AS14:AS15"/>
    <mergeCell ref="AT14:AV15"/>
    <mergeCell ref="AW14:AZ15"/>
    <mergeCell ref="BA14:BG15"/>
    <mergeCell ref="BH14:BI15"/>
    <mergeCell ref="BM14:BN15"/>
    <mergeCell ref="AT13:AV13"/>
    <mergeCell ref="AW13:AZ13"/>
    <mergeCell ref="BA13:BG13"/>
    <mergeCell ref="BR29:BT29"/>
    <mergeCell ref="BU29:CD29"/>
    <mergeCell ref="AU30:AZ30"/>
    <mergeCell ref="BA30:BH30"/>
    <mergeCell ref="BI30:BQ30"/>
    <mergeCell ref="BR30:BT30"/>
    <mergeCell ref="BU30:CD30"/>
    <mergeCell ref="AU27:AZ27"/>
    <mergeCell ref="BA27:BH27"/>
    <mergeCell ref="BI27:BQ27"/>
    <mergeCell ref="BR27:BT27"/>
    <mergeCell ref="BU27:CD27"/>
    <mergeCell ref="AU28:AZ28"/>
    <mergeCell ref="BA28:BH28"/>
    <mergeCell ref="BI28:BQ28"/>
    <mergeCell ref="BR28:BT28"/>
    <mergeCell ref="BU28:CD28"/>
    <mergeCell ref="BV24:BY25"/>
    <mergeCell ref="AS24:AS25"/>
    <mergeCell ref="AT24:AV25"/>
    <mergeCell ref="AW24:AZ25"/>
    <mergeCell ref="BA24:BG25"/>
    <mergeCell ref="BH24:BI25"/>
    <mergeCell ref="BM24:BN25"/>
    <mergeCell ref="BZ24:CG25"/>
    <mergeCell ref="BV22:BY23"/>
    <mergeCell ref="AS22:AS23"/>
    <mergeCell ref="AT22:AV23"/>
    <mergeCell ref="AW22:AZ23"/>
    <mergeCell ref="BA22:BG23"/>
    <mergeCell ref="BH22:BI23"/>
    <mergeCell ref="BM22:BN23"/>
    <mergeCell ref="BZ22:CG23"/>
    <mergeCell ref="BV20:BY21"/>
    <mergeCell ref="AS20:AS21"/>
    <mergeCell ref="AT20:AV21"/>
    <mergeCell ref="AW20:AZ21"/>
    <mergeCell ref="BA20:BG21"/>
    <mergeCell ref="BH20:BI21"/>
    <mergeCell ref="BM20:BN21"/>
    <mergeCell ref="BZ20:CG21"/>
    <mergeCell ref="BV18:BY19"/>
    <mergeCell ref="AS18:AS19"/>
    <mergeCell ref="AT18:AV19"/>
    <mergeCell ref="AW18:AZ19"/>
    <mergeCell ref="BA18:BG19"/>
    <mergeCell ref="BH18:BI19"/>
    <mergeCell ref="BM18:BN19"/>
    <mergeCell ref="BZ18:CG19"/>
    <mergeCell ref="AS16:AS17"/>
    <mergeCell ref="AT16:AV17"/>
    <mergeCell ref="AW16:AZ17"/>
    <mergeCell ref="BA16:BG17"/>
    <mergeCell ref="BH16:BI17"/>
    <mergeCell ref="BM16:BN17"/>
    <mergeCell ref="BV14:BY15"/>
    <mergeCell ref="BH13:BN13"/>
    <mergeCell ref="BO13:BU13"/>
    <mergeCell ref="BV13:BY13"/>
    <mergeCell ref="AT5:AU5"/>
    <mergeCell ref="AV5:BE5"/>
    <mergeCell ref="BH5:BI5"/>
    <mergeCell ref="BJ5:BS5"/>
    <mergeCell ref="BV5:BW5"/>
    <mergeCell ref="BX5:CG5"/>
    <mergeCell ref="AR1:CH2"/>
    <mergeCell ref="AT3:AW3"/>
    <mergeCell ref="AX3:BF3"/>
    <mergeCell ref="BG3:BJ3"/>
    <mergeCell ref="BK3:BS3"/>
    <mergeCell ref="BT3:BW3"/>
    <mergeCell ref="BX3:CF3"/>
    <mergeCell ref="A1:AQ2"/>
    <mergeCell ref="C3:F3"/>
    <mergeCell ref="G3:O3"/>
    <mergeCell ref="P3:S3"/>
    <mergeCell ref="T3:AB3"/>
    <mergeCell ref="AC3:AF3"/>
    <mergeCell ref="AG3:AO3"/>
    <mergeCell ref="C5:D5"/>
    <mergeCell ref="E5:N5"/>
    <mergeCell ref="Q5:R5"/>
    <mergeCell ref="S5:AB5"/>
    <mergeCell ref="AE5:AF5"/>
    <mergeCell ref="AG5:AP5"/>
    <mergeCell ref="C10:D10"/>
    <mergeCell ref="E10:N10"/>
    <mergeCell ref="Q10:R10"/>
    <mergeCell ref="S10:AB10"/>
    <mergeCell ref="AE10:AF10"/>
    <mergeCell ref="AG10:AP10"/>
    <mergeCell ref="C13:E13"/>
    <mergeCell ref="F13:I13"/>
    <mergeCell ref="J13:P13"/>
    <mergeCell ref="Q13:W13"/>
    <mergeCell ref="X13:AD13"/>
    <mergeCell ref="AE13:AH13"/>
    <mergeCell ref="AI13:AP13"/>
    <mergeCell ref="B16:B17"/>
    <mergeCell ref="C16:E17"/>
    <mergeCell ref="F16:I17"/>
    <mergeCell ref="J16:P17"/>
    <mergeCell ref="Q16:R17"/>
    <mergeCell ref="V16:W17"/>
    <mergeCell ref="X16:AD17"/>
    <mergeCell ref="AE16:AH17"/>
    <mergeCell ref="B14:B15"/>
    <mergeCell ref="C14:E15"/>
    <mergeCell ref="F14:I15"/>
    <mergeCell ref="J14:P15"/>
    <mergeCell ref="Q14:R15"/>
    <mergeCell ref="V14:W15"/>
    <mergeCell ref="X14:AD15"/>
    <mergeCell ref="AE14:AH15"/>
    <mergeCell ref="B20:B21"/>
    <mergeCell ref="C20:E21"/>
    <mergeCell ref="F20:I21"/>
    <mergeCell ref="J20:P21"/>
    <mergeCell ref="Q20:R21"/>
    <mergeCell ref="V20:W21"/>
    <mergeCell ref="X20:AD21"/>
    <mergeCell ref="AE20:AH21"/>
    <mergeCell ref="B18:B19"/>
    <mergeCell ref="C18:E19"/>
    <mergeCell ref="F18:I19"/>
    <mergeCell ref="J18:P19"/>
    <mergeCell ref="Q18:R19"/>
    <mergeCell ref="V18:W19"/>
    <mergeCell ref="X18:AD19"/>
    <mergeCell ref="AE18:AH19"/>
    <mergeCell ref="B24:B25"/>
    <mergeCell ref="C24:E25"/>
    <mergeCell ref="F24:I25"/>
    <mergeCell ref="J24:P25"/>
    <mergeCell ref="Q24:R25"/>
    <mergeCell ref="V24:W25"/>
    <mergeCell ref="X24:AD25"/>
    <mergeCell ref="AE24:AH25"/>
    <mergeCell ref="B22:B23"/>
    <mergeCell ref="C22:E23"/>
    <mergeCell ref="F22:I23"/>
    <mergeCell ref="J22:P23"/>
    <mergeCell ref="Q22:R23"/>
    <mergeCell ref="V22:W23"/>
    <mergeCell ref="X22:AD23"/>
    <mergeCell ref="AE22:AH23"/>
    <mergeCell ref="D27:I27"/>
    <mergeCell ref="J27:Q27"/>
    <mergeCell ref="R27:Z27"/>
    <mergeCell ref="AA27:AC27"/>
    <mergeCell ref="AD27:AM27"/>
    <mergeCell ref="D28:I28"/>
    <mergeCell ref="J28:Q28"/>
    <mergeCell ref="R28:Z28"/>
    <mergeCell ref="AA28:AC28"/>
    <mergeCell ref="AD28:AM28"/>
    <mergeCell ref="D29:I29"/>
    <mergeCell ref="J29:Q29"/>
    <mergeCell ref="R29:Z29"/>
    <mergeCell ref="AA29:AC29"/>
    <mergeCell ref="AD29:AM29"/>
    <mergeCell ref="D30:I30"/>
    <mergeCell ref="J30:Q30"/>
    <mergeCell ref="R30:Z30"/>
    <mergeCell ref="AA30:AC30"/>
    <mergeCell ref="AD30:AM30"/>
    <mergeCell ref="AR31:CH32"/>
    <mergeCell ref="C33:F33"/>
    <mergeCell ref="G33:O33"/>
    <mergeCell ref="P33:S33"/>
    <mergeCell ref="T33:AB33"/>
    <mergeCell ref="AC33:AF33"/>
    <mergeCell ref="AG33:AO33"/>
    <mergeCell ref="AT33:AW33"/>
    <mergeCell ref="AX33:BF33"/>
    <mergeCell ref="BG33:BJ33"/>
    <mergeCell ref="BK33:BS33"/>
    <mergeCell ref="BT33:BW33"/>
    <mergeCell ref="BX33:CF33"/>
    <mergeCell ref="BV35:BW35"/>
    <mergeCell ref="BX35:CG35"/>
    <mergeCell ref="C39:D39"/>
    <mergeCell ref="E39:N39"/>
    <mergeCell ref="Q39:R39"/>
    <mergeCell ref="S39:AB39"/>
    <mergeCell ref="AT39:AU39"/>
    <mergeCell ref="AV39:BE39"/>
    <mergeCell ref="BH39:BI39"/>
    <mergeCell ref="BJ39:BS39"/>
    <mergeCell ref="BV39:BW39"/>
    <mergeCell ref="BX39:CG39"/>
    <mergeCell ref="C35:D35"/>
    <mergeCell ref="E35:N35"/>
    <mergeCell ref="Q35:R35"/>
    <mergeCell ref="S35:AB35"/>
    <mergeCell ref="AE35:AF35"/>
    <mergeCell ref="AG35:AP35"/>
    <mergeCell ref="AT35:AU35"/>
    <mergeCell ref="AV35:BE35"/>
    <mergeCell ref="BH35:BI35"/>
    <mergeCell ref="C36:D36"/>
    <mergeCell ref="E36:N36"/>
    <mergeCell ref="Q36:R36"/>
    <mergeCell ref="BJ35:BS35"/>
    <mergeCell ref="BJ40:BS40"/>
    <mergeCell ref="S36:AB36"/>
    <mergeCell ref="AE36:AF36"/>
    <mergeCell ref="AT36:AU36"/>
    <mergeCell ref="AV36:BE36"/>
    <mergeCell ref="BH36:BI36"/>
    <mergeCell ref="BJ36:BS36"/>
    <mergeCell ref="BJ38:BS38"/>
    <mergeCell ref="BV40:BW40"/>
    <mergeCell ref="BX40:CG40"/>
    <mergeCell ref="C43:E43"/>
    <mergeCell ref="F43:I43"/>
    <mergeCell ref="J43:P43"/>
    <mergeCell ref="Q43:W43"/>
    <mergeCell ref="X43:AD43"/>
    <mergeCell ref="AE43:AH43"/>
    <mergeCell ref="AT43:AV43"/>
    <mergeCell ref="AW43:AZ43"/>
    <mergeCell ref="BA43:BG43"/>
    <mergeCell ref="BH43:BN43"/>
    <mergeCell ref="BO43:BU43"/>
    <mergeCell ref="BV43:BY43"/>
    <mergeCell ref="C40:D40"/>
    <mergeCell ref="E40:N40"/>
    <mergeCell ref="AV40:BE40"/>
    <mergeCell ref="BH40:BI40"/>
    <mergeCell ref="B46:B47"/>
    <mergeCell ref="C46:E47"/>
    <mergeCell ref="F46:I47"/>
    <mergeCell ref="J46:P47"/>
    <mergeCell ref="Q46:R47"/>
    <mergeCell ref="V46:W47"/>
    <mergeCell ref="X46:AD47"/>
    <mergeCell ref="AE46:AH47"/>
    <mergeCell ref="AS46:AS47"/>
    <mergeCell ref="AS44:AS45"/>
    <mergeCell ref="AT48:AV49"/>
    <mergeCell ref="AW48:AZ49"/>
    <mergeCell ref="BA48:BG49"/>
    <mergeCell ref="BM44:BN45"/>
    <mergeCell ref="BO44:BU45"/>
    <mergeCell ref="BV44:BY45"/>
    <mergeCell ref="AT46:AV47"/>
    <mergeCell ref="AW46:AZ47"/>
    <mergeCell ref="BA46:BG47"/>
    <mergeCell ref="BH46:BI47"/>
    <mergeCell ref="BM46:BN47"/>
    <mergeCell ref="BO46:BU47"/>
    <mergeCell ref="BV46:BY47"/>
    <mergeCell ref="BH48:BI49"/>
    <mergeCell ref="BM48:BN49"/>
    <mergeCell ref="BO48:BU49"/>
    <mergeCell ref="BV48:BY49"/>
    <mergeCell ref="AT50:AV51"/>
    <mergeCell ref="AW50:AZ51"/>
    <mergeCell ref="BA50:BG51"/>
    <mergeCell ref="BH50:BI51"/>
    <mergeCell ref="BM50:BN51"/>
    <mergeCell ref="BO50:BU51"/>
    <mergeCell ref="BV50:BY51"/>
    <mergeCell ref="B48:B49"/>
    <mergeCell ref="Q48:R49"/>
    <mergeCell ref="V48:W49"/>
    <mergeCell ref="X48:AD49"/>
    <mergeCell ref="B50:B51"/>
    <mergeCell ref="C50:E51"/>
    <mergeCell ref="F50:I51"/>
    <mergeCell ref="J50:P51"/>
    <mergeCell ref="Q50:R51"/>
    <mergeCell ref="V50:W51"/>
    <mergeCell ref="X50:AD51"/>
    <mergeCell ref="AE50:AH51"/>
    <mergeCell ref="AS50:AS51"/>
    <mergeCell ref="AE48:AH49"/>
    <mergeCell ref="AS48:AS49"/>
    <mergeCell ref="BV52:BY53"/>
    <mergeCell ref="B54:B55"/>
    <mergeCell ref="C54:E55"/>
    <mergeCell ref="F54:I55"/>
    <mergeCell ref="J54:P55"/>
    <mergeCell ref="Q54:R55"/>
    <mergeCell ref="V54:W55"/>
    <mergeCell ref="X54:AD55"/>
    <mergeCell ref="AE54:AH55"/>
    <mergeCell ref="AS54:AS55"/>
    <mergeCell ref="AT54:AV55"/>
    <mergeCell ref="AW54:AZ55"/>
    <mergeCell ref="BA54:BG55"/>
    <mergeCell ref="BH54:BI55"/>
    <mergeCell ref="BM54:BN55"/>
    <mergeCell ref="BO54:BU55"/>
    <mergeCell ref="BV54:BY55"/>
    <mergeCell ref="B52:B53"/>
    <mergeCell ref="C52:E53"/>
    <mergeCell ref="F52:I53"/>
    <mergeCell ref="J52:P53"/>
    <mergeCell ref="Q52:R53"/>
    <mergeCell ref="V52:W53"/>
    <mergeCell ref="X52:AD53"/>
    <mergeCell ref="J57:Q57"/>
    <mergeCell ref="R57:Z57"/>
    <mergeCell ref="AA57:AC57"/>
    <mergeCell ref="AD57:AM57"/>
    <mergeCell ref="AU57:AZ57"/>
    <mergeCell ref="BA57:BH57"/>
    <mergeCell ref="BI57:BQ57"/>
    <mergeCell ref="BR57:BT57"/>
    <mergeCell ref="AT52:AV53"/>
    <mergeCell ref="AW52:AZ53"/>
    <mergeCell ref="BA52:BG53"/>
    <mergeCell ref="BH52:BI53"/>
    <mergeCell ref="BM52:BN53"/>
    <mergeCell ref="BO52:BU53"/>
    <mergeCell ref="AE52:AH53"/>
    <mergeCell ref="AS52:AS53"/>
    <mergeCell ref="BI60:BQ60"/>
    <mergeCell ref="BR60:BT60"/>
    <mergeCell ref="BU57:CD57"/>
    <mergeCell ref="BU58:CD58"/>
    <mergeCell ref="D59:I59"/>
    <mergeCell ref="J59:Q59"/>
    <mergeCell ref="R59:Z59"/>
    <mergeCell ref="AA59:AC59"/>
    <mergeCell ref="AD59:AM59"/>
    <mergeCell ref="AU59:AZ59"/>
    <mergeCell ref="BA59:BH59"/>
    <mergeCell ref="BI59:BQ59"/>
    <mergeCell ref="BR59:BT59"/>
    <mergeCell ref="BU59:CD59"/>
    <mergeCell ref="D58:I58"/>
    <mergeCell ref="J58:Q58"/>
    <mergeCell ref="R58:Z58"/>
    <mergeCell ref="AA58:AC58"/>
    <mergeCell ref="AD58:AM58"/>
    <mergeCell ref="AU58:AZ58"/>
    <mergeCell ref="BA58:BH58"/>
    <mergeCell ref="BI58:BQ58"/>
    <mergeCell ref="BR58:BT58"/>
    <mergeCell ref="D57:I57"/>
    <mergeCell ref="BH65:BI65"/>
    <mergeCell ref="C67:D67"/>
    <mergeCell ref="BU60:CD60"/>
    <mergeCell ref="A61:AQ62"/>
    <mergeCell ref="AR61:CH62"/>
    <mergeCell ref="C63:F63"/>
    <mergeCell ref="G63:O63"/>
    <mergeCell ref="P63:S63"/>
    <mergeCell ref="T63:AB63"/>
    <mergeCell ref="AC63:AF63"/>
    <mergeCell ref="AG63:AO63"/>
    <mergeCell ref="AT63:AW63"/>
    <mergeCell ref="AX63:BF63"/>
    <mergeCell ref="BG63:BJ63"/>
    <mergeCell ref="BK63:BS63"/>
    <mergeCell ref="BT63:BW63"/>
    <mergeCell ref="BX63:CF63"/>
    <mergeCell ref="D60:I60"/>
    <mergeCell ref="J60:Q60"/>
    <mergeCell ref="R60:Z60"/>
    <mergeCell ref="AA60:AC60"/>
    <mergeCell ref="AD60:AM60"/>
    <mergeCell ref="AU60:AZ60"/>
    <mergeCell ref="BA60:BH60"/>
    <mergeCell ref="BJ65:BS65"/>
    <mergeCell ref="BJ70:BS70"/>
    <mergeCell ref="BV65:BW65"/>
    <mergeCell ref="BX65:CG65"/>
    <mergeCell ref="C69:D69"/>
    <mergeCell ref="E69:N69"/>
    <mergeCell ref="Q69:R69"/>
    <mergeCell ref="S69:AB69"/>
    <mergeCell ref="AE69:AF69"/>
    <mergeCell ref="AG69:AP69"/>
    <mergeCell ref="AT69:AU69"/>
    <mergeCell ref="AV69:BE69"/>
    <mergeCell ref="BH69:BI69"/>
    <mergeCell ref="BJ69:BS69"/>
    <mergeCell ref="BV69:BW69"/>
    <mergeCell ref="BX69:CG69"/>
    <mergeCell ref="C65:D65"/>
    <mergeCell ref="E65:N65"/>
    <mergeCell ref="Q65:R65"/>
    <mergeCell ref="S65:AB65"/>
    <mergeCell ref="AE65:AF65"/>
    <mergeCell ref="AG65:AP65"/>
    <mergeCell ref="AT65:AU65"/>
    <mergeCell ref="AV65:BE65"/>
    <mergeCell ref="BV70:BW70"/>
    <mergeCell ref="BX70:CG70"/>
    <mergeCell ref="C73:E73"/>
    <mergeCell ref="F73:I73"/>
    <mergeCell ref="J73:P73"/>
    <mergeCell ref="Q73:W73"/>
    <mergeCell ref="X73:AD73"/>
    <mergeCell ref="AE73:AH73"/>
    <mergeCell ref="AT73:AV73"/>
    <mergeCell ref="AW73:AZ73"/>
    <mergeCell ref="BA73:BG73"/>
    <mergeCell ref="BH73:BN73"/>
    <mergeCell ref="BO73:BU73"/>
    <mergeCell ref="BV73:BY73"/>
    <mergeCell ref="C70:D70"/>
    <mergeCell ref="E70:N70"/>
    <mergeCell ref="Q70:R70"/>
    <mergeCell ref="S70:AB70"/>
    <mergeCell ref="AE70:AF70"/>
    <mergeCell ref="AG70:AP70"/>
    <mergeCell ref="AT70:AU70"/>
    <mergeCell ref="AV70:BE70"/>
    <mergeCell ref="BH70:BI70"/>
    <mergeCell ref="AI73:AP73"/>
    <mergeCell ref="B74:B75"/>
    <mergeCell ref="C74:E75"/>
    <mergeCell ref="F74:I75"/>
    <mergeCell ref="J74:P75"/>
    <mergeCell ref="Q74:R75"/>
    <mergeCell ref="V74:W75"/>
    <mergeCell ref="X74:AD75"/>
    <mergeCell ref="AE74:AH75"/>
    <mergeCell ref="AS74:AS75"/>
    <mergeCell ref="AI74:AP75"/>
    <mergeCell ref="BM78:BN79"/>
    <mergeCell ref="BO78:BU79"/>
    <mergeCell ref="BV78:BY79"/>
    <mergeCell ref="B76:B77"/>
    <mergeCell ref="C76:E77"/>
    <mergeCell ref="F76:I77"/>
    <mergeCell ref="J76:P77"/>
    <mergeCell ref="Q76:R77"/>
    <mergeCell ref="B78:B79"/>
    <mergeCell ref="C78:E79"/>
    <mergeCell ref="F78:I79"/>
    <mergeCell ref="J78:P79"/>
    <mergeCell ref="Q78:R79"/>
    <mergeCell ref="V78:W79"/>
    <mergeCell ref="X78:AD79"/>
    <mergeCell ref="AE78:AH79"/>
    <mergeCell ref="AS78:AS79"/>
    <mergeCell ref="V80:W81"/>
    <mergeCell ref="X80:AD81"/>
    <mergeCell ref="AE80:AH81"/>
    <mergeCell ref="AS80:AS81"/>
    <mergeCell ref="BH76:BI77"/>
    <mergeCell ref="V76:W77"/>
    <mergeCell ref="X76:AD77"/>
    <mergeCell ref="AE76:AH77"/>
    <mergeCell ref="AS76:AS77"/>
    <mergeCell ref="AI76:AP77"/>
    <mergeCell ref="AI78:AP79"/>
    <mergeCell ref="AI80:AP81"/>
    <mergeCell ref="AT80:AV81"/>
    <mergeCell ref="AW80:AZ81"/>
    <mergeCell ref="BA80:BG81"/>
    <mergeCell ref="BH80:BI81"/>
    <mergeCell ref="BA78:BG79"/>
    <mergeCell ref="BH78:BI79"/>
    <mergeCell ref="BM80:BN81"/>
    <mergeCell ref="BO80:BU81"/>
    <mergeCell ref="BV80:BY81"/>
    <mergeCell ref="B82:B83"/>
    <mergeCell ref="C82:E83"/>
    <mergeCell ref="F82:I83"/>
    <mergeCell ref="J82:P83"/>
    <mergeCell ref="Q82:R83"/>
    <mergeCell ref="V82:W83"/>
    <mergeCell ref="X82:AD83"/>
    <mergeCell ref="AE82:AH83"/>
    <mergeCell ref="AS82:AS83"/>
    <mergeCell ref="AT82:AV83"/>
    <mergeCell ref="AW82:AZ83"/>
    <mergeCell ref="BA82:BG83"/>
    <mergeCell ref="BH82:BI83"/>
    <mergeCell ref="BM82:BN83"/>
    <mergeCell ref="BO82:BU83"/>
    <mergeCell ref="BV82:BY83"/>
    <mergeCell ref="B80:B81"/>
    <mergeCell ref="C80:E81"/>
    <mergeCell ref="F80:I81"/>
    <mergeCell ref="J80:P81"/>
    <mergeCell ref="Q80:R81"/>
    <mergeCell ref="B84:B85"/>
    <mergeCell ref="C84:E85"/>
    <mergeCell ref="F84:I85"/>
    <mergeCell ref="J84:P85"/>
    <mergeCell ref="Q84:R85"/>
    <mergeCell ref="V84:W85"/>
    <mergeCell ref="X84:AD85"/>
    <mergeCell ref="AE84:AH85"/>
    <mergeCell ref="AS84:AS85"/>
    <mergeCell ref="AT84:AV85"/>
    <mergeCell ref="AW84:AZ85"/>
    <mergeCell ref="BA84:BG85"/>
    <mergeCell ref="BH84:BI85"/>
    <mergeCell ref="BM84:BN85"/>
    <mergeCell ref="BO84:BU85"/>
    <mergeCell ref="BV84:BY85"/>
    <mergeCell ref="D87:I87"/>
    <mergeCell ref="J87:Q87"/>
    <mergeCell ref="R87:Z87"/>
    <mergeCell ref="AA87:AC87"/>
    <mergeCell ref="AD87:AM87"/>
    <mergeCell ref="AU87:AZ87"/>
    <mergeCell ref="BA87:BH87"/>
    <mergeCell ref="BI87:BQ87"/>
    <mergeCell ref="BR87:BT87"/>
    <mergeCell ref="BU87:CD87"/>
    <mergeCell ref="BU88:CD88"/>
    <mergeCell ref="D89:I89"/>
    <mergeCell ref="J89:Q89"/>
    <mergeCell ref="R89:Z89"/>
    <mergeCell ref="AA89:AC89"/>
    <mergeCell ref="AD89:AM89"/>
    <mergeCell ref="AU89:AZ89"/>
    <mergeCell ref="BA89:BH89"/>
    <mergeCell ref="BI89:BQ89"/>
    <mergeCell ref="BR89:BT89"/>
    <mergeCell ref="BU89:CD89"/>
    <mergeCell ref="D88:I88"/>
    <mergeCell ref="J88:Q88"/>
    <mergeCell ref="R88:Z88"/>
    <mergeCell ref="AA88:AC88"/>
    <mergeCell ref="AD88:AM88"/>
    <mergeCell ref="AU88:AZ88"/>
    <mergeCell ref="BA88:BH88"/>
    <mergeCell ref="BI88:BQ88"/>
    <mergeCell ref="BR88:BT88"/>
    <mergeCell ref="AG95:AP95"/>
    <mergeCell ref="BU90:CD90"/>
    <mergeCell ref="A91:AQ92"/>
    <mergeCell ref="C93:F93"/>
    <mergeCell ref="G93:O93"/>
    <mergeCell ref="P93:S93"/>
    <mergeCell ref="T93:AB93"/>
    <mergeCell ref="AC93:AF93"/>
    <mergeCell ref="AG93:AO93"/>
    <mergeCell ref="D90:I90"/>
    <mergeCell ref="J90:Q90"/>
    <mergeCell ref="R90:Z90"/>
    <mergeCell ref="AA90:AC90"/>
    <mergeCell ref="AD90:AM90"/>
    <mergeCell ref="C95:D95"/>
    <mergeCell ref="E95:N95"/>
    <mergeCell ref="Q95:R95"/>
    <mergeCell ref="S95:AB95"/>
    <mergeCell ref="AE95:AF95"/>
    <mergeCell ref="AU90:AZ90"/>
    <mergeCell ref="BA90:BH90"/>
    <mergeCell ref="BI90:BQ90"/>
    <mergeCell ref="BR90:BT90"/>
    <mergeCell ref="B104:B105"/>
    <mergeCell ref="C104:E105"/>
    <mergeCell ref="F104:I105"/>
    <mergeCell ref="J104:P105"/>
    <mergeCell ref="Q104:R105"/>
    <mergeCell ref="V104:W105"/>
    <mergeCell ref="X104:AD105"/>
    <mergeCell ref="AE104:AH105"/>
    <mergeCell ref="AI104:AP105"/>
    <mergeCell ref="B106:B107"/>
    <mergeCell ref="C106:E107"/>
    <mergeCell ref="F106:I107"/>
    <mergeCell ref="J106:P107"/>
    <mergeCell ref="Q106:R107"/>
    <mergeCell ref="V106:W107"/>
    <mergeCell ref="X106:AD107"/>
    <mergeCell ref="AE106:AH107"/>
    <mergeCell ref="B108:B109"/>
    <mergeCell ref="C108:E109"/>
    <mergeCell ref="F108:I109"/>
    <mergeCell ref="J108:P109"/>
    <mergeCell ref="Q108:R109"/>
    <mergeCell ref="V108:W109"/>
    <mergeCell ref="X108:AD109"/>
    <mergeCell ref="AE108:AH109"/>
    <mergeCell ref="B110:B111"/>
    <mergeCell ref="C110:E111"/>
    <mergeCell ref="F110:I111"/>
    <mergeCell ref="J110:P111"/>
    <mergeCell ref="Q110:R111"/>
    <mergeCell ref="V110:W111"/>
    <mergeCell ref="X110:AD111"/>
    <mergeCell ref="AE110:AH111"/>
    <mergeCell ref="B112:B113"/>
    <mergeCell ref="C112:E113"/>
    <mergeCell ref="F112:I113"/>
    <mergeCell ref="J112:P113"/>
    <mergeCell ref="Q112:R113"/>
    <mergeCell ref="V112:W113"/>
    <mergeCell ref="X112:AD113"/>
    <mergeCell ref="AE112:AH113"/>
    <mergeCell ref="B114:B115"/>
    <mergeCell ref="C114:E115"/>
    <mergeCell ref="F114:I115"/>
    <mergeCell ref="J114:P115"/>
    <mergeCell ref="Q114:R115"/>
    <mergeCell ref="V114:W115"/>
    <mergeCell ref="X114:AD115"/>
    <mergeCell ref="AE114:AH115"/>
    <mergeCell ref="AD118:AM118"/>
    <mergeCell ref="D117:I117"/>
    <mergeCell ref="J117:Q117"/>
    <mergeCell ref="R117:Z117"/>
    <mergeCell ref="AA117:AC117"/>
    <mergeCell ref="AD117:AM117"/>
    <mergeCell ref="D118:I118"/>
    <mergeCell ref="J118:Q118"/>
    <mergeCell ref="R118:Z118"/>
    <mergeCell ref="AA118:AC118"/>
    <mergeCell ref="D119:I119"/>
    <mergeCell ref="J119:Q119"/>
    <mergeCell ref="R119:Z119"/>
    <mergeCell ref="AA119:AC119"/>
    <mergeCell ref="AD119:AM119"/>
    <mergeCell ref="D120:I120"/>
    <mergeCell ref="J120:Q120"/>
    <mergeCell ref="R120:Z120"/>
    <mergeCell ref="AA120:AC120"/>
    <mergeCell ref="AD120:AM120"/>
  </mergeCells>
  <phoneticPr fontId="20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7" pageOrder="overThenDown" orientation="landscape" r:id="rId1"/>
  <rowBreaks count="4" manualBreakCount="4">
    <brk id="30" max="85" man="1"/>
    <brk id="60" max="85" man="1"/>
    <brk id="90" max="85" man="1"/>
    <brk id="120" max="85" man="1"/>
  </rowBreaks>
  <colBreaks count="1" manualBreakCount="1">
    <brk id="43" max="11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CH120"/>
  <sheetViews>
    <sheetView view="pageBreakPreview" topLeftCell="A91" zoomScale="75" zoomScaleNormal="75" zoomScaleSheetLayoutView="75" workbookViewId="0">
      <selection activeCell="CI92" sqref="CI92"/>
    </sheetView>
  </sheetViews>
  <sheetFormatPr defaultRowHeight="14.25"/>
  <cols>
    <col min="1" max="86" width="3.125" style="42" customWidth="1"/>
    <col min="87" max="16384" width="9" style="42"/>
  </cols>
  <sheetData>
    <row r="1" spans="1:86" ht="14.25" customHeight="1">
      <c r="A1" s="542" t="s">
        <v>419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  <c r="T1" s="542"/>
      <c r="U1" s="542"/>
      <c r="V1" s="542"/>
      <c r="W1" s="542"/>
      <c r="X1" s="542"/>
      <c r="Y1" s="542"/>
      <c r="Z1" s="542"/>
      <c r="AA1" s="542"/>
      <c r="AB1" s="542"/>
      <c r="AC1" s="542"/>
      <c r="AD1" s="542"/>
      <c r="AE1" s="542"/>
      <c r="AF1" s="542"/>
      <c r="AG1" s="542"/>
      <c r="AH1" s="542"/>
      <c r="AI1" s="542"/>
      <c r="AJ1" s="542"/>
      <c r="AK1" s="542"/>
      <c r="AL1" s="542"/>
      <c r="AM1" s="542"/>
      <c r="AN1" s="542"/>
      <c r="AO1" s="542"/>
      <c r="AP1" s="542"/>
      <c r="AQ1" s="542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</row>
    <row r="2" spans="1:86" ht="14.25" customHeight="1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  <c r="X2" s="542"/>
      <c r="Y2" s="542"/>
      <c r="Z2" s="542"/>
      <c r="AA2" s="542"/>
      <c r="AB2" s="542"/>
      <c r="AC2" s="542"/>
      <c r="AD2" s="542"/>
      <c r="AE2" s="542"/>
      <c r="AF2" s="542"/>
      <c r="AG2" s="542"/>
      <c r="AH2" s="542"/>
      <c r="AI2" s="542"/>
      <c r="AJ2" s="542"/>
      <c r="AK2" s="542"/>
      <c r="AL2" s="542"/>
      <c r="AM2" s="542"/>
      <c r="AN2" s="542"/>
      <c r="AO2" s="542"/>
      <c r="AP2" s="542"/>
      <c r="AQ2" s="542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</row>
    <row r="3" spans="1:86" ht="27.75" customHeight="1">
      <c r="C3" s="543" t="s">
        <v>117</v>
      </c>
      <c r="D3" s="543"/>
      <c r="E3" s="543"/>
      <c r="F3" s="543"/>
      <c r="G3" s="546" t="str">
        <f>U12対戦スケジュール!F17</f>
        <v>本郷北小</v>
      </c>
      <c r="H3" s="543"/>
      <c r="I3" s="543"/>
      <c r="J3" s="543"/>
      <c r="K3" s="543"/>
      <c r="L3" s="543"/>
      <c r="M3" s="543"/>
      <c r="N3" s="543"/>
      <c r="O3" s="543"/>
      <c r="P3" s="543" t="s">
        <v>118</v>
      </c>
      <c r="Q3" s="543"/>
      <c r="R3" s="543"/>
      <c r="S3" s="543"/>
      <c r="T3" s="546" t="str">
        <f>U12対戦スケジュール!F18</f>
        <v>本郷北ＦＣ</v>
      </c>
      <c r="U3" s="557"/>
      <c r="V3" s="557"/>
      <c r="W3" s="557"/>
      <c r="X3" s="557"/>
      <c r="Y3" s="557"/>
      <c r="Z3" s="557"/>
      <c r="AA3" s="557"/>
      <c r="AB3" s="557"/>
      <c r="AC3" s="543" t="s">
        <v>119</v>
      </c>
      <c r="AD3" s="543"/>
      <c r="AE3" s="543"/>
      <c r="AF3" s="543"/>
      <c r="AG3" s="547">
        <v>43345</v>
      </c>
      <c r="AH3" s="547"/>
      <c r="AI3" s="547"/>
      <c r="AJ3" s="547"/>
      <c r="AK3" s="547"/>
      <c r="AL3" s="547"/>
      <c r="AM3" s="547"/>
      <c r="AN3" s="547"/>
      <c r="AO3" s="547"/>
      <c r="AR3" s="45"/>
      <c r="AS3" s="45"/>
      <c r="AT3" s="170"/>
      <c r="AU3" s="170"/>
      <c r="AV3" s="170"/>
      <c r="AW3" s="170"/>
      <c r="AX3" s="188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88"/>
      <c r="BL3" s="189"/>
      <c r="BM3" s="189"/>
      <c r="BN3" s="189"/>
      <c r="BO3" s="189"/>
      <c r="BP3" s="189"/>
      <c r="BQ3" s="189"/>
      <c r="BR3" s="189"/>
      <c r="BS3" s="189"/>
      <c r="BT3" s="170"/>
      <c r="BU3" s="170"/>
      <c r="BV3" s="170"/>
      <c r="BW3" s="170"/>
      <c r="BX3" s="231"/>
      <c r="BY3" s="231"/>
      <c r="BZ3" s="231"/>
      <c r="CA3" s="231"/>
      <c r="CB3" s="231"/>
      <c r="CC3" s="231"/>
      <c r="CD3" s="231"/>
      <c r="CE3" s="231"/>
      <c r="CF3" s="231"/>
      <c r="CG3" s="45"/>
      <c r="CH3" s="45"/>
    </row>
    <row r="4" spans="1:86" ht="15" customHeight="1"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  <c r="X4" s="44"/>
      <c r="Y4" s="44"/>
      <c r="Z4" s="44"/>
      <c r="AA4" s="44"/>
      <c r="AB4" s="44"/>
      <c r="AC4" s="44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6"/>
      <c r="BO4" s="46"/>
      <c r="BP4" s="46"/>
      <c r="BQ4" s="46"/>
      <c r="BR4" s="46"/>
      <c r="BS4" s="46"/>
      <c r="BT4" s="46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1:86" ht="18" customHeight="1">
      <c r="B5" s="113"/>
      <c r="C5" s="409" t="s">
        <v>447</v>
      </c>
      <c r="D5" s="409"/>
      <c r="E5" s="408" t="str">
        <f>U12組合せ!$H$10</f>
        <v>清原ＳＳＳ</v>
      </c>
      <c r="F5" s="408"/>
      <c r="G5" s="408"/>
      <c r="H5" s="408"/>
      <c r="I5" s="408"/>
      <c r="J5" s="408"/>
      <c r="K5" s="408"/>
      <c r="L5" s="408"/>
      <c r="M5" s="408"/>
      <c r="N5" s="408"/>
      <c r="O5" s="45"/>
      <c r="P5" s="45"/>
      <c r="Q5" s="409" t="s">
        <v>455</v>
      </c>
      <c r="R5" s="409"/>
      <c r="S5" s="408" t="str">
        <f>U12組合せ!$H$11</f>
        <v>ＦＣみらい Ｐ</v>
      </c>
      <c r="T5" s="408"/>
      <c r="U5" s="408"/>
      <c r="V5" s="408"/>
      <c r="W5" s="408"/>
      <c r="X5" s="408"/>
      <c r="Y5" s="408"/>
      <c r="Z5" s="408"/>
      <c r="AA5" s="408"/>
      <c r="AB5" s="408"/>
      <c r="AC5" s="46"/>
      <c r="AD5" s="47"/>
      <c r="AE5" s="409" t="s">
        <v>424</v>
      </c>
      <c r="AF5" s="409"/>
      <c r="AG5" s="408" t="str">
        <f>U12組合せ!$H$12</f>
        <v>雀宮ＦＣ</v>
      </c>
      <c r="AH5" s="408"/>
      <c r="AI5" s="408"/>
      <c r="AJ5" s="408"/>
      <c r="AK5" s="408"/>
      <c r="AL5" s="408"/>
      <c r="AM5" s="408"/>
      <c r="AN5" s="408"/>
      <c r="AO5" s="408"/>
      <c r="AP5" s="408"/>
      <c r="AQ5" s="113"/>
      <c r="AR5" s="45"/>
      <c r="AS5" s="45"/>
      <c r="AT5" s="65"/>
      <c r="AU5" s="65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45"/>
      <c r="BG5" s="45"/>
      <c r="BH5" s="65"/>
      <c r="BI5" s="65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46"/>
      <c r="BU5" s="45"/>
      <c r="BV5" s="65"/>
      <c r="BW5" s="65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45"/>
    </row>
    <row r="6" spans="1:86" ht="18" customHeight="1">
      <c r="B6" s="113"/>
      <c r="C6" s="409" t="s">
        <v>426</v>
      </c>
      <c r="D6" s="409"/>
      <c r="E6" s="408" t="str">
        <f>U12組合せ!$H$13</f>
        <v>ＳＵＧＡＯ ＳＣ</v>
      </c>
      <c r="F6" s="408"/>
      <c r="G6" s="408"/>
      <c r="H6" s="408"/>
      <c r="I6" s="408"/>
      <c r="J6" s="408"/>
      <c r="K6" s="408"/>
      <c r="L6" s="408"/>
      <c r="M6" s="408"/>
      <c r="N6" s="408"/>
      <c r="O6" s="45"/>
      <c r="P6" s="45"/>
      <c r="Q6" s="409" t="s">
        <v>421</v>
      </c>
      <c r="R6" s="409"/>
      <c r="S6" s="408" t="str">
        <f>U12組合せ!$H$14</f>
        <v>Ｓ４スペランツァ</v>
      </c>
      <c r="T6" s="408"/>
      <c r="U6" s="408"/>
      <c r="V6" s="408"/>
      <c r="W6" s="408"/>
      <c r="X6" s="408"/>
      <c r="Y6" s="408"/>
      <c r="Z6" s="408"/>
      <c r="AA6" s="408"/>
      <c r="AB6" s="408"/>
      <c r="AC6" s="46"/>
      <c r="AD6" s="47"/>
      <c r="AE6" s="409" t="s">
        <v>456</v>
      </c>
      <c r="AF6" s="409"/>
      <c r="AG6" s="408" t="str">
        <f>U12組合せ!$H$15</f>
        <v>宇都宮北部ＦＣトレ</v>
      </c>
      <c r="AH6" s="408"/>
      <c r="AI6" s="408"/>
      <c r="AJ6" s="408"/>
      <c r="AK6" s="408"/>
      <c r="AL6" s="408"/>
      <c r="AM6" s="408"/>
      <c r="AN6" s="408"/>
      <c r="AO6" s="408"/>
      <c r="AP6" s="408"/>
      <c r="AQ6" s="113"/>
      <c r="AR6" s="45"/>
      <c r="AS6" s="45"/>
      <c r="AT6" s="65"/>
      <c r="AU6" s="65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45"/>
      <c r="BG6" s="45"/>
      <c r="BH6" s="65"/>
      <c r="BI6" s="65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46"/>
      <c r="BU6" s="45"/>
      <c r="BV6" s="65"/>
      <c r="BW6" s="65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45"/>
    </row>
    <row r="7" spans="1:86" ht="18" customHeight="1">
      <c r="C7" s="409" t="s">
        <v>457</v>
      </c>
      <c r="D7" s="409"/>
      <c r="E7" s="408" t="str">
        <f>U12組合せ!$H$16</f>
        <v>上三川ＦＣ</v>
      </c>
      <c r="F7" s="408"/>
      <c r="G7" s="408"/>
      <c r="H7" s="408"/>
      <c r="I7" s="408"/>
      <c r="J7" s="408"/>
      <c r="K7" s="408"/>
      <c r="L7" s="408"/>
      <c r="M7" s="408"/>
      <c r="N7" s="408"/>
      <c r="O7" s="45"/>
      <c r="P7" s="45"/>
      <c r="Q7" s="409" t="s">
        <v>423</v>
      </c>
      <c r="R7" s="409"/>
      <c r="S7" s="408" t="str">
        <f>U12組合せ!$H$17</f>
        <v>クラブチェルビアット</v>
      </c>
      <c r="T7" s="408"/>
      <c r="U7" s="408"/>
      <c r="V7" s="408"/>
      <c r="W7" s="408"/>
      <c r="X7" s="408"/>
      <c r="Y7" s="408"/>
      <c r="Z7" s="408"/>
      <c r="AA7" s="408"/>
      <c r="AB7" s="408"/>
      <c r="AC7" s="46"/>
      <c r="AD7" s="47"/>
      <c r="AE7" s="409" t="s">
        <v>458</v>
      </c>
      <c r="AF7" s="409"/>
      <c r="AG7" s="408" t="str">
        <f>U12組合せ!$H$18</f>
        <v>ＦＣブロケード</v>
      </c>
      <c r="AH7" s="408"/>
      <c r="AI7" s="408"/>
      <c r="AJ7" s="408"/>
      <c r="AK7" s="408"/>
      <c r="AL7" s="408"/>
      <c r="AM7" s="408"/>
      <c r="AN7" s="408"/>
      <c r="AO7" s="408"/>
      <c r="AP7" s="408"/>
      <c r="AR7" s="45"/>
      <c r="AS7" s="45"/>
      <c r="AT7" s="65"/>
      <c r="AU7" s="65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45"/>
      <c r="BG7" s="45"/>
      <c r="BH7" s="65"/>
      <c r="BI7" s="65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46"/>
      <c r="BU7" s="45"/>
      <c r="BV7" s="65"/>
      <c r="BW7" s="65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45"/>
    </row>
    <row r="8" spans="1:86" ht="18" customHeight="1">
      <c r="C8" s="407" t="s">
        <v>450</v>
      </c>
      <c r="D8" s="407"/>
      <c r="E8" s="408" t="str">
        <f>U12組合せ!$J$10</f>
        <v>上河内ＪＳＣ</v>
      </c>
      <c r="F8" s="408"/>
      <c r="G8" s="408"/>
      <c r="H8" s="408"/>
      <c r="I8" s="408"/>
      <c r="J8" s="408"/>
      <c r="K8" s="408"/>
      <c r="L8" s="408"/>
      <c r="M8" s="408"/>
      <c r="N8" s="408"/>
      <c r="O8" s="45"/>
      <c r="P8" s="45"/>
      <c r="Q8" s="407" t="s">
        <v>420</v>
      </c>
      <c r="R8" s="407"/>
      <c r="S8" s="408" t="str">
        <f>U12組合せ!$J$11</f>
        <v>上三川ＳＣ</v>
      </c>
      <c r="T8" s="408"/>
      <c r="U8" s="408"/>
      <c r="V8" s="408"/>
      <c r="W8" s="408"/>
      <c r="X8" s="408"/>
      <c r="Y8" s="408"/>
      <c r="Z8" s="408"/>
      <c r="AA8" s="408"/>
      <c r="AB8" s="408"/>
      <c r="AC8" s="46"/>
      <c r="AD8" s="47"/>
      <c r="AE8" s="407" t="s">
        <v>425</v>
      </c>
      <c r="AF8" s="407"/>
      <c r="AG8" s="408" t="str">
        <f>U12組合せ!$J$12</f>
        <v>緑が丘ＹＦＣ</v>
      </c>
      <c r="AH8" s="408"/>
      <c r="AI8" s="408"/>
      <c r="AJ8" s="408"/>
      <c r="AK8" s="408"/>
      <c r="AL8" s="408"/>
      <c r="AM8" s="408"/>
      <c r="AN8" s="408"/>
      <c r="AO8" s="408"/>
      <c r="AP8" s="408"/>
      <c r="AR8" s="45"/>
      <c r="AS8" s="45"/>
      <c r="AT8" s="65"/>
      <c r="AU8" s="65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45"/>
      <c r="BG8" s="45"/>
      <c r="BH8" s="65"/>
      <c r="BI8" s="65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46"/>
      <c r="BU8" s="45"/>
      <c r="BV8" s="65"/>
      <c r="BW8" s="65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45"/>
    </row>
    <row r="9" spans="1:86" ht="18" customHeight="1">
      <c r="C9" s="403" t="s">
        <v>427</v>
      </c>
      <c r="D9" s="403"/>
      <c r="E9" s="408" t="str">
        <f>U12組合せ!$J$13</f>
        <v>泉ＦＣ宇都宮</v>
      </c>
      <c r="F9" s="408"/>
      <c r="G9" s="408"/>
      <c r="H9" s="408"/>
      <c r="I9" s="408"/>
      <c r="J9" s="408"/>
      <c r="K9" s="408"/>
      <c r="L9" s="408"/>
      <c r="M9" s="408"/>
      <c r="N9" s="408"/>
      <c r="O9" s="45"/>
      <c r="P9" s="45"/>
      <c r="Q9" s="403" t="s">
        <v>422</v>
      </c>
      <c r="R9" s="403"/>
      <c r="S9" s="408" t="str">
        <f>U12組合せ!$J$14</f>
        <v>国本ＪＳＣ</v>
      </c>
      <c r="T9" s="408"/>
      <c r="U9" s="408"/>
      <c r="V9" s="408"/>
      <c r="W9" s="408"/>
      <c r="X9" s="408"/>
      <c r="Y9" s="408"/>
      <c r="Z9" s="408"/>
      <c r="AA9" s="408"/>
      <c r="AB9" s="408"/>
      <c r="AC9" s="46"/>
      <c r="AD9" s="47"/>
      <c r="AE9" s="403" t="s">
        <v>451</v>
      </c>
      <c r="AF9" s="403"/>
      <c r="AG9" s="408" t="str">
        <f>U12組合せ!$J$15</f>
        <v>本郷北ＦＣ</v>
      </c>
      <c r="AH9" s="408"/>
      <c r="AI9" s="408"/>
      <c r="AJ9" s="408"/>
      <c r="AK9" s="408"/>
      <c r="AL9" s="408"/>
      <c r="AM9" s="408"/>
      <c r="AN9" s="408"/>
      <c r="AO9" s="408"/>
      <c r="AP9" s="408"/>
      <c r="AR9" s="45"/>
      <c r="AS9" s="45"/>
      <c r="AT9" s="65"/>
      <c r="AU9" s="65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45"/>
      <c r="BG9" s="45"/>
      <c r="BH9" s="65"/>
      <c r="BI9" s="65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46"/>
      <c r="BU9" s="45"/>
      <c r="BV9" s="65"/>
      <c r="BW9" s="65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45"/>
    </row>
    <row r="10" spans="1:86" ht="18" customHeight="1">
      <c r="C10" s="409" t="s">
        <v>452</v>
      </c>
      <c r="D10" s="409"/>
      <c r="E10" s="408" t="str">
        <f>U12組合せ!$J$16</f>
        <v>ＦＣペンサーレ</v>
      </c>
      <c r="F10" s="408"/>
      <c r="G10" s="408"/>
      <c r="H10" s="408"/>
      <c r="I10" s="408"/>
      <c r="J10" s="408"/>
      <c r="K10" s="408"/>
      <c r="L10" s="408"/>
      <c r="M10" s="408"/>
      <c r="N10" s="408"/>
      <c r="O10" s="45"/>
      <c r="P10" s="45"/>
      <c r="Q10" s="409" t="s">
        <v>453</v>
      </c>
      <c r="R10" s="409"/>
      <c r="S10" s="408" t="str">
        <f>U12組合せ!$J$17</f>
        <v>ブラッドレスＳＳ</v>
      </c>
      <c r="T10" s="408"/>
      <c r="U10" s="408"/>
      <c r="V10" s="408"/>
      <c r="W10" s="408"/>
      <c r="X10" s="408"/>
      <c r="Y10" s="408"/>
      <c r="Z10" s="408"/>
      <c r="AA10" s="408"/>
      <c r="AB10" s="408"/>
      <c r="AC10" s="46"/>
      <c r="AD10" s="47"/>
      <c r="AE10" s="409" t="s">
        <v>454</v>
      </c>
      <c r="AF10" s="409"/>
      <c r="AG10" s="408" t="str">
        <f>U12組合せ!$J$18</f>
        <v>ともぞうＳＣ・Ｂ</v>
      </c>
      <c r="AH10" s="408"/>
      <c r="AI10" s="408"/>
      <c r="AJ10" s="408"/>
      <c r="AK10" s="408"/>
      <c r="AL10" s="408"/>
      <c r="AM10" s="408"/>
      <c r="AN10" s="408"/>
      <c r="AO10" s="408"/>
      <c r="AP10" s="408"/>
      <c r="AR10" s="45"/>
      <c r="AS10" s="45"/>
      <c r="AT10" s="65"/>
      <c r="AU10" s="65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45"/>
      <c r="BG10" s="45"/>
      <c r="BH10" s="65"/>
      <c r="BI10" s="65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46"/>
      <c r="BU10" s="45"/>
      <c r="BV10" s="65"/>
      <c r="BW10" s="65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45"/>
    </row>
    <row r="11" spans="1:86" ht="15" customHeight="1">
      <c r="C11" s="48"/>
      <c r="D11" s="49"/>
      <c r="E11" s="49"/>
      <c r="F11" s="49"/>
      <c r="G11" s="49"/>
      <c r="H11" s="49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9"/>
      <c r="U11" s="43"/>
      <c r="V11" s="49"/>
      <c r="W11" s="43"/>
      <c r="X11" s="49"/>
      <c r="Y11" s="43"/>
      <c r="Z11" s="49"/>
      <c r="AA11" s="43"/>
      <c r="AB11" s="49"/>
      <c r="AC11" s="49"/>
      <c r="AR11" s="45"/>
      <c r="AS11" s="45"/>
      <c r="AT11" s="184"/>
      <c r="AU11" s="177"/>
      <c r="AV11" s="177"/>
      <c r="AW11" s="177"/>
      <c r="AX11" s="177"/>
      <c r="AY11" s="177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177"/>
      <c r="BL11" s="45"/>
      <c r="BM11" s="177"/>
      <c r="BN11" s="45"/>
      <c r="BO11" s="177"/>
      <c r="BP11" s="45"/>
      <c r="BQ11" s="177"/>
      <c r="BR11" s="45"/>
      <c r="BS11" s="177"/>
      <c r="BT11" s="177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</row>
    <row r="12" spans="1:86" ht="21" customHeight="1" thickBot="1">
      <c r="B12" s="42" t="s">
        <v>120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</row>
    <row r="13" spans="1:86" ht="20.25" customHeight="1" thickBot="1">
      <c r="B13" s="50"/>
      <c r="C13" s="531" t="s">
        <v>107</v>
      </c>
      <c r="D13" s="532"/>
      <c r="E13" s="533"/>
      <c r="F13" s="534" t="s">
        <v>226</v>
      </c>
      <c r="G13" s="535"/>
      <c r="H13" s="535"/>
      <c r="I13" s="536"/>
      <c r="J13" s="532" t="s">
        <v>108</v>
      </c>
      <c r="K13" s="537"/>
      <c r="L13" s="537"/>
      <c r="M13" s="537"/>
      <c r="N13" s="537"/>
      <c r="O13" s="537"/>
      <c r="P13" s="538"/>
      <c r="Q13" s="539" t="s">
        <v>109</v>
      </c>
      <c r="R13" s="539"/>
      <c r="S13" s="539"/>
      <c r="T13" s="539"/>
      <c r="U13" s="539"/>
      <c r="V13" s="539"/>
      <c r="W13" s="539"/>
      <c r="X13" s="540" t="s">
        <v>108</v>
      </c>
      <c r="Y13" s="537"/>
      <c r="Z13" s="537"/>
      <c r="AA13" s="537"/>
      <c r="AB13" s="537"/>
      <c r="AC13" s="537"/>
      <c r="AD13" s="541"/>
      <c r="AE13" s="534" t="s">
        <v>226</v>
      </c>
      <c r="AF13" s="535"/>
      <c r="AG13" s="535"/>
      <c r="AH13" s="536"/>
      <c r="AI13" s="531" t="s">
        <v>409</v>
      </c>
      <c r="AJ13" s="532"/>
      <c r="AK13" s="537"/>
      <c r="AL13" s="537"/>
      <c r="AM13" s="537"/>
      <c r="AN13" s="537"/>
      <c r="AO13" s="537"/>
      <c r="AP13" s="541"/>
      <c r="AR13" s="45"/>
      <c r="AS13" s="156"/>
      <c r="AT13" s="157"/>
      <c r="AU13" s="157"/>
      <c r="AV13" s="157"/>
      <c r="AW13" s="167"/>
      <c r="AX13" s="178"/>
      <c r="AY13" s="178"/>
      <c r="AZ13" s="178"/>
      <c r="BA13" s="157"/>
      <c r="BB13" s="185"/>
      <c r="BC13" s="185"/>
      <c r="BD13" s="185"/>
      <c r="BE13" s="185"/>
      <c r="BF13" s="185"/>
      <c r="BG13" s="185"/>
      <c r="BH13" s="157"/>
      <c r="BI13" s="157"/>
      <c r="BJ13" s="157"/>
      <c r="BK13" s="157"/>
      <c r="BL13" s="157"/>
      <c r="BM13" s="157"/>
      <c r="BN13" s="157"/>
      <c r="BO13" s="157"/>
      <c r="BP13" s="185"/>
      <c r="BQ13" s="185"/>
      <c r="BR13" s="185"/>
      <c r="BS13" s="185"/>
      <c r="BT13" s="185"/>
      <c r="BU13" s="185"/>
      <c r="BV13" s="167"/>
      <c r="BW13" s="178"/>
      <c r="BX13" s="178"/>
      <c r="BY13" s="178"/>
      <c r="BZ13" s="157"/>
      <c r="CA13" s="157"/>
      <c r="CB13" s="185"/>
      <c r="CC13" s="185"/>
      <c r="CD13" s="185"/>
      <c r="CE13" s="185"/>
      <c r="CF13" s="185"/>
      <c r="CG13" s="185"/>
      <c r="CH13" s="45"/>
    </row>
    <row r="14" spans="1:86" ht="20.100000000000001" customHeight="1">
      <c r="B14" s="467">
        <v>1</v>
      </c>
      <c r="C14" s="469">
        <v>0.375</v>
      </c>
      <c r="D14" s="470"/>
      <c r="E14" s="471"/>
      <c r="F14" s="521"/>
      <c r="G14" s="522"/>
      <c r="H14" s="522"/>
      <c r="I14" s="523"/>
      <c r="J14" s="524" t="str">
        <f>E8</f>
        <v>上河内ＪＳＣ</v>
      </c>
      <c r="K14" s="525"/>
      <c r="L14" s="525"/>
      <c r="M14" s="525"/>
      <c r="N14" s="525"/>
      <c r="O14" s="525"/>
      <c r="P14" s="526"/>
      <c r="Q14" s="527">
        <f>IF(OR(S14="",S15=""),"",S14+S15)</f>
        <v>5</v>
      </c>
      <c r="R14" s="528"/>
      <c r="S14" s="51">
        <v>2</v>
      </c>
      <c r="T14" s="52" t="s">
        <v>122</v>
      </c>
      <c r="U14" s="51">
        <v>0</v>
      </c>
      <c r="V14" s="527">
        <f>IF(OR(U14="",U15=""),"",U14+U15)</f>
        <v>0</v>
      </c>
      <c r="W14" s="528"/>
      <c r="X14" s="529" t="str">
        <f>S8</f>
        <v>上三川ＳＣ</v>
      </c>
      <c r="Y14" s="525"/>
      <c r="Z14" s="525"/>
      <c r="AA14" s="525"/>
      <c r="AB14" s="525"/>
      <c r="AC14" s="525"/>
      <c r="AD14" s="530"/>
      <c r="AE14" s="521"/>
      <c r="AF14" s="522"/>
      <c r="AG14" s="522"/>
      <c r="AH14" s="523"/>
      <c r="AI14" s="554" t="str">
        <f ca="1">DBCS(INDIRECT("U12対戦スケジュール!g"&amp;(ROW()/2+12)))</f>
        <v>４／５／５／４</v>
      </c>
      <c r="AJ14" s="555"/>
      <c r="AK14" s="555"/>
      <c r="AL14" s="555"/>
      <c r="AM14" s="555"/>
      <c r="AN14" s="555"/>
      <c r="AO14" s="555"/>
      <c r="AP14" s="556"/>
      <c r="AR14" s="45"/>
      <c r="AS14" s="115"/>
      <c r="AT14" s="116"/>
      <c r="AU14" s="116"/>
      <c r="AV14" s="116"/>
      <c r="AW14" s="45"/>
      <c r="AX14" s="179"/>
      <c r="AY14" s="179"/>
      <c r="AZ14" s="179"/>
      <c r="BA14" s="230"/>
      <c r="BB14" s="185"/>
      <c r="BC14" s="185"/>
      <c r="BD14" s="185"/>
      <c r="BE14" s="185"/>
      <c r="BF14" s="185"/>
      <c r="BG14" s="185"/>
      <c r="BH14" s="230"/>
      <c r="BI14" s="230"/>
      <c r="BJ14" s="230"/>
      <c r="BK14" s="68"/>
      <c r="BL14" s="230"/>
      <c r="BM14" s="230"/>
      <c r="BN14" s="230"/>
      <c r="BO14" s="230"/>
      <c r="BP14" s="185"/>
      <c r="BQ14" s="185"/>
      <c r="BR14" s="185"/>
      <c r="BS14" s="185"/>
      <c r="BT14" s="185"/>
      <c r="BU14" s="185"/>
      <c r="BV14" s="45"/>
      <c r="BW14" s="179"/>
      <c r="BX14" s="179"/>
      <c r="BY14" s="179"/>
      <c r="BZ14" s="230"/>
      <c r="CA14" s="179"/>
      <c r="CB14" s="179"/>
      <c r="CC14" s="179"/>
      <c r="CD14" s="179"/>
      <c r="CE14" s="179"/>
      <c r="CF14" s="179"/>
      <c r="CG14" s="179"/>
      <c r="CH14" s="45"/>
    </row>
    <row r="15" spans="1:86" ht="20.100000000000001" customHeight="1">
      <c r="B15" s="431"/>
      <c r="C15" s="432"/>
      <c r="D15" s="433"/>
      <c r="E15" s="434"/>
      <c r="F15" s="438"/>
      <c r="G15" s="436"/>
      <c r="H15" s="436"/>
      <c r="I15" s="437"/>
      <c r="J15" s="442"/>
      <c r="K15" s="442"/>
      <c r="L15" s="442"/>
      <c r="M15" s="442"/>
      <c r="N15" s="442"/>
      <c r="O15" s="442"/>
      <c r="P15" s="443"/>
      <c r="Q15" s="446"/>
      <c r="R15" s="447"/>
      <c r="S15" s="53">
        <v>3</v>
      </c>
      <c r="T15" s="54" t="s">
        <v>122</v>
      </c>
      <c r="U15" s="53">
        <v>0</v>
      </c>
      <c r="V15" s="446"/>
      <c r="W15" s="447"/>
      <c r="X15" s="449"/>
      <c r="Y15" s="442"/>
      <c r="Z15" s="442"/>
      <c r="AA15" s="442"/>
      <c r="AB15" s="442"/>
      <c r="AC15" s="442"/>
      <c r="AD15" s="450"/>
      <c r="AE15" s="438"/>
      <c r="AF15" s="436"/>
      <c r="AG15" s="436"/>
      <c r="AH15" s="437"/>
      <c r="AI15" s="514"/>
      <c r="AJ15" s="457"/>
      <c r="AK15" s="457"/>
      <c r="AL15" s="457"/>
      <c r="AM15" s="457"/>
      <c r="AN15" s="457"/>
      <c r="AO15" s="457"/>
      <c r="AP15" s="458"/>
      <c r="AR15" s="45"/>
      <c r="AS15" s="115"/>
      <c r="AT15" s="116"/>
      <c r="AU15" s="116"/>
      <c r="AV15" s="116"/>
      <c r="AW15" s="179"/>
      <c r="AX15" s="179"/>
      <c r="AY15" s="179"/>
      <c r="AZ15" s="179"/>
      <c r="BA15" s="185"/>
      <c r="BB15" s="185"/>
      <c r="BC15" s="185"/>
      <c r="BD15" s="185"/>
      <c r="BE15" s="185"/>
      <c r="BF15" s="185"/>
      <c r="BG15" s="185"/>
      <c r="BH15" s="230"/>
      <c r="BI15" s="230"/>
      <c r="BJ15" s="230"/>
      <c r="BK15" s="68"/>
      <c r="BL15" s="230"/>
      <c r="BM15" s="230"/>
      <c r="BN15" s="230"/>
      <c r="BO15" s="185"/>
      <c r="BP15" s="185"/>
      <c r="BQ15" s="185"/>
      <c r="BR15" s="185"/>
      <c r="BS15" s="185"/>
      <c r="BT15" s="185"/>
      <c r="BU15" s="185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45"/>
    </row>
    <row r="16" spans="1:86" ht="20.100000000000001" customHeight="1">
      <c r="B16" s="431">
        <v>2</v>
      </c>
      <c r="C16" s="432">
        <v>0.40972222222222227</v>
      </c>
      <c r="D16" s="433">
        <v>0.4375</v>
      </c>
      <c r="E16" s="434"/>
      <c r="F16" s="435"/>
      <c r="G16" s="436"/>
      <c r="H16" s="436"/>
      <c r="I16" s="437"/>
      <c r="J16" s="439" t="str">
        <f>E9</f>
        <v>泉ＦＣ宇都宮</v>
      </c>
      <c r="K16" s="440"/>
      <c r="L16" s="440"/>
      <c r="M16" s="440"/>
      <c r="N16" s="440"/>
      <c r="O16" s="440"/>
      <c r="P16" s="441"/>
      <c r="Q16" s="444">
        <f>IF(OR(S16="",S17=""),"",S16+S17)</f>
        <v>1</v>
      </c>
      <c r="R16" s="445"/>
      <c r="S16" s="55">
        <v>1</v>
      </c>
      <c r="T16" s="56" t="s">
        <v>122</v>
      </c>
      <c r="U16" s="55">
        <v>4</v>
      </c>
      <c r="V16" s="444">
        <f>IF(OR(U16="",U17=""),"",U16+U17)</f>
        <v>9</v>
      </c>
      <c r="W16" s="445"/>
      <c r="X16" s="444" t="str">
        <f>S9</f>
        <v>国本ＪＳＣ</v>
      </c>
      <c r="Y16" s="440"/>
      <c r="Z16" s="440"/>
      <c r="AA16" s="440"/>
      <c r="AB16" s="440"/>
      <c r="AC16" s="440"/>
      <c r="AD16" s="448"/>
      <c r="AE16" s="435"/>
      <c r="AF16" s="436"/>
      <c r="AG16" s="436"/>
      <c r="AH16" s="437"/>
      <c r="AI16" s="461" t="str">
        <f ca="1">DBCS(INDIRECT("U12対戦スケジュール!g"&amp;(ROW()/2+12)))</f>
        <v>１／２／２／１</v>
      </c>
      <c r="AJ16" s="462"/>
      <c r="AK16" s="462"/>
      <c r="AL16" s="462"/>
      <c r="AM16" s="462"/>
      <c r="AN16" s="462"/>
      <c r="AO16" s="462"/>
      <c r="AP16" s="463"/>
      <c r="AR16" s="45"/>
      <c r="AS16" s="115"/>
      <c r="AT16" s="116"/>
      <c r="AU16" s="116"/>
      <c r="AV16" s="116"/>
      <c r="AW16" s="45"/>
      <c r="AX16" s="179"/>
      <c r="AY16" s="179"/>
      <c r="AZ16" s="179"/>
      <c r="BA16" s="230"/>
      <c r="BB16" s="185"/>
      <c r="BC16" s="185"/>
      <c r="BD16" s="185"/>
      <c r="BE16" s="185"/>
      <c r="BF16" s="185"/>
      <c r="BG16" s="185"/>
      <c r="BH16" s="230"/>
      <c r="BI16" s="230"/>
      <c r="BJ16" s="230"/>
      <c r="BK16" s="68"/>
      <c r="BL16" s="230"/>
      <c r="BM16" s="230"/>
      <c r="BN16" s="230"/>
      <c r="BO16" s="230"/>
      <c r="BP16" s="185"/>
      <c r="BQ16" s="185"/>
      <c r="BR16" s="185"/>
      <c r="BS16" s="185"/>
      <c r="BT16" s="185"/>
      <c r="BU16" s="185"/>
      <c r="BV16" s="45"/>
      <c r="BW16" s="179"/>
      <c r="BX16" s="179"/>
      <c r="BY16" s="179"/>
      <c r="BZ16" s="230"/>
      <c r="CA16" s="179"/>
      <c r="CB16" s="179"/>
      <c r="CC16" s="179"/>
      <c r="CD16" s="179"/>
      <c r="CE16" s="179"/>
      <c r="CF16" s="179"/>
      <c r="CG16" s="179"/>
      <c r="CH16" s="45"/>
    </row>
    <row r="17" spans="1:86" ht="20.100000000000001" customHeight="1">
      <c r="B17" s="431"/>
      <c r="C17" s="432"/>
      <c r="D17" s="433"/>
      <c r="E17" s="434"/>
      <c r="F17" s="438"/>
      <c r="G17" s="436"/>
      <c r="H17" s="436"/>
      <c r="I17" s="437"/>
      <c r="J17" s="442"/>
      <c r="K17" s="442"/>
      <c r="L17" s="442"/>
      <c r="M17" s="442"/>
      <c r="N17" s="442"/>
      <c r="O17" s="442"/>
      <c r="P17" s="443"/>
      <c r="Q17" s="446"/>
      <c r="R17" s="447"/>
      <c r="S17" s="53">
        <v>0</v>
      </c>
      <c r="T17" s="54" t="s">
        <v>123</v>
      </c>
      <c r="U17" s="53">
        <v>5</v>
      </c>
      <c r="V17" s="446"/>
      <c r="W17" s="447"/>
      <c r="X17" s="449"/>
      <c r="Y17" s="442"/>
      <c r="Z17" s="442"/>
      <c r="AA17" s="442"/>
      <c r="AB17" s="442"/>
      <c r="AC17" s="442"/>
      <c r="AD17" s="450"/>
      <c r="AE17" s="438"/>
      <c r="AF17" s="436"/>
      <c r="AG17" s="436"/>
      <c r="AH17" s="437"/>
      <c r="AI17" s="514"/>
      <c r="AJ17" s="457"/>
      <c r="AK17" s="457"/>
      <c r="AL17" s="457"/>
      <c r="AM17" s="457"/>
      <c r="AN17" s="457"/>
      <c r="AO17" s="457"/>
      <c r="AP17" s="458"/>
      <c r="AR17" s="45"/>
      <c r="AS17" s="115"/>
      <c r="AT17" s="116"/>
      <c r="AU17" s="116"/>
      <c r="AV17" s="116"/>
      <c r="AW17" s="179"/>
      <c r="AX17" s="179"/>
      <c r="AY17" s="179"/>
      <c r="AZ17" s="179"/>
      <c r="BA17" s="185"/>
      <c r="BB17" s="185"/>
      <c r="BC17" s="185"/>
      <c r="BD17" s="185"/>
      <c r="BE17" s="185"/>
      <c r="BF17" s="185"/>
      <c r="BG17" s="185"/>
      <c r="BH17" s="230"/>
      <c r="BI17" s="230"/>
      <c r="BJ17" s="230"/>
      <c r="BK17" s="68"/>
      <c r="BL17" s="230"/>
      <c r="BM17" s="230"/>
      <c r="BN17" s="230"/>
      <c r="BO17" s="185"/>
      <c r="BP17" s="185"/>
      <c r="BQ17" s="185"/>
      <c r="BR17" s="185"/>
      <c r="BS17" s="185"/>
      <c r="BT17" s="185"/>
      <c r="BU17" s="185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45"/>
    </row>
    <row r="18" spans="1:86" ht="20.100000000000001" customHeight="1">
      <c r="B18" s="431">
        <v>3</v>
      </c>
      <c r="C18" s="432">
        <v>0.44444444444444442</v>
      </c>
      <c r="D18" s="433"/>
      <c r="E18" s="434"/>
      <c r="F18" s="435"/>
      <c r="G18" s="436"/>
      <c r="H18" s="436"/>
      <c r="I18" s="437"/>
      <c r="J18" s="439" t="str">
        <f>AG8</f>
        <v>緑が丘ＹＦＣ</v>
      </c>
      <c r="K18" s="440"/>
      <c r="L18" s="440"/>
      <c r="M18" s="440"/>
      <c r="N18" s="440"/>
      <c r="O18" s="440"/>
      <c r="P18" s="441"/>
      <c r="Q18" s="444">
        <f>IF(OR(S18="",S19=""),"",S18+S19)</f>
        <v>7</v>
      </c>
      <c r="R18" s="445"/>
      <c r="S18" s="55">
        <v>3</v>
      </c>
      <c r="T18" s="56" t="s">
        <v>123</v>
      </c>
      <c r="U18" s="55">
        <v>1</v>
      </c>
      <c r="V18" s="444">
        <f>IF(OR(U18="",U19=""),"",U18+U19)</f>
        <v>1</v>
      </c>
      <c r="W18" s="445"/>
      <c r="X18" s="444" t="str">
        <f>E8</f>
        <v>上河内ＪＳＣ</v>
      </c>
      <c r="Y18" s="440"/>
      <c r="Z18" s="440"/>
      <c r="AA18" s="440"/>
      <c r="AB18" s="440"/>
      <c r="AC18" s="440"/>
      <c r="AD18" s="448"/>
      <c r="AE18" s="435"/>
      <c r="AF18" s="436"/>
      <c r="AG18" s="436"/>
      <c r="AH18" s="437"/>
      <c r="AI18" s="461" t="str">
        <f ca="1">DBCS(INDIRECT("U12対戦スケジュール!g"&amp;(ROW()/2+12)))</f>
        <v>６／４／４／６</v>
      </c>
      <c r="AJ18" s="462"/>
      <c r="AK18" s="462"/>
      <c r="AL18" s="462"/>
      <c r="AM18" s="462"/>
      <c r="AN18" s="462"/>
      <c r="AO18" s="462"/>
      <c r="AP18" s="463"/>
      <c r="AR18" s="45"/>
      <c r="AS18" s="115"/>
      <c r="AT18" s="116"/>
      <c r="AU18" s="116"/>
      <c r="AV18" s="116"/>
      <c r="AW18" s="45"/>
      <c r="AX18" s="179"/>
      <c r="AY18" s="179"/>
      <c r="AZ18" s="179"/>
      <c r="BA18" s="230"/>
      <c r="BB18" s="185"/>
      <c r="BC18" s="185"/>
      <c r="BD18" s="185"/>
      <c r="BE18" s="185"/>
      <c r="BF18" s="185"/>
      <c r="BG18" s="185"/>
      <c r="BH18" s="230"/>
      <c r="BI18" s="230"/>
      <c r="BJ18" s="230"/>
      <c r="BK18" s="68"/>
      <c r="BL18" s="230"/>
      <c r="BM18" s="230"/>
      <c r="BN18" s="230"/>
      <c r="BO18" s="230"/>
      <c r="BP18" s="185"/>
      <c r="BQ18" s="185"/>
      <c r="BR18" s="185"/>
      <c r="BS18" s="185"/>
      <c r="BT18" s="185"/>
      <c r="BU18" s="185"/>
      <c r="BV18" s="45"/>
      <c r="BW18" s="179"/>
      <c r="BX18" s="179"/>
      <c r="BY18" s="179"/>
      <c r="BZ18" s="230"/>
      <c r="CA18" s="179"/>
      <c r="CB18" s="179"/>
      <c r="CC18" s="179"/>
      <c r="CD18" s="179"/>
      <c r="CE18" s="179"/>
      <c r="CF18" s="179"/>
      <c r="CG18" s="179"/>
      <c r="CH18" s="45"/>
    </row>
    <row r="19" spans="1:86" ht="20.100000000000001" customHeight="1">
      <c r="B19" s="431"/>
      <c r="C19" s="432"/>
      <c r="D19" s="433"/>
      <c r="E19" s="434"/>
      <c r="F19" s="438"/>
      <c r="G19" s="436"/>
      <c r="H19" s="436"/>
      <c r="I19" s="437"/>
      <c r="J19" s="442"/>
      <c r="K19" s="442"/>
      <c r="L19" s="442"/>
      <c r="M19" s="442"/>
      <c r="N19" s="442"/>
      <c r="O19" s="442"/>
      <c r="P19" s="443"/>
      <c r="Q19" s="446"/>
      <c r="R19" s="447"/>
      <c r="S19" s="53">
        <v>4</v>
      </c>
      <c r="T19" s="54" t="s">
        <v>123</v>
      </c>
      <c r="U19" s="53">
        <v>0</v>
      </c>
      <c r="V19" s="446"/>
      <c r="W19" s="447"/>
      <c r="X19" s="449"/>
      <c r="Y19" s="442"/>
      <c r="Z19" s="442"/>
      <c r="AA19" s="442"/>
      <c r="AB19" s="442"/>
      <c r="AC19" s="442"/>
      <c r="AD19" s="450"/>
      <c r="AE19" s="438"/>
      <c r="AF19" s="436"/>
      <c r="AG19" s="436"/>
      <c r="AH19" s="437"/>
      <c r="AI19" s="459"/>
      <c r="AJ19" s="387"/>
      <c r="AK19" s="387"/>
      <c r="AL19" s="387"/>
      <c r="AM19" s="387"/>
      <c r="AN19" s="387"/>
      <c r="AO19" s="387"/>
      <c r="AP19" s="460"/>
      <c r="AR19" s="45"/>
      <c r="AS19" s="115"/>
      <c r="AT19" s="116"/>
      <c r="AU19" s="116"/>
      <c r="AV19" s="116"/>
      <c r="AW19" s="179"/>
      <c r="AX19" s="179"/>
      <c r="AY19" s="179"/>
      <c r="AZ19" s="179"/>
      <c r="BA19" s="185"/>
      <c r="BB19" s="185"/>
      <c r="BC19" s="185"/>
      <c r="BD19" s="185"/>
      <c r="BE19" s="185"/>
      <c r="BF19" s="185"/>
      <c r="BG19" s="185"/>
      <c r="BH19" s="230"/>
      <c r="BI19" s="230"/>
      <c r="BJ19" s="230"/>
      <c r="BK19" s="68"/>
      <c r="BL19" s="230"/>
      <c r="BM19" s="230"/>
      <c r="BN19" s="230"/>
      <c r="BO19" s="185"/>
      <c r="BP19" s="185"/>
      <c r="BQ19" s="185"/>
      <c r="BR19" s="185"/>
      <c r="BS19" s="185"/>
      <c r="BT19" s="185"/>
      <c r="BU19" s="185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45"/>
    </row>
    <row r="20" spans="1:86" ht="20.100000000000001" customHeight="1">
      <c r="B20" s="431">
        <v>4</v>
      </c>
      <c r="C20" s="432">
        <v>0.47916666666666669</v>
      </c>
      <c r="D20" s="433">
        <v>0.4375</v>
      </c>
      <c r="E20" s="434"/>
      <c r="F20" s="435"/>
      <c r="G20" s="436"/>
      <c r="H20" s="436"/>
      <c r="I20" s="437"/>
      <c r="J20" s="439" t="str">
        <f>AG9</f>
        <v>本郷北ＦＣ</v>
      </c>
      <c r="K20" s="440"/>
      <c r="L20" s="440"/>
      <c r="M20" s="440"/>
      <c r="N20" s="440"/>
      <c r="O20" s="440"/>
      <c r="P20" s="441"/>
      <c r="Q20" s="444">
        <f>IF(OR(S20="",S21=""),"",S20+S21)</f>
        <v>7</v>
      </c>
      <c r="R20" s="445"/>
      <c r="S20" s="55">
        <v>3</v>
      </c>
      <c r="T20" s="56" t="s">
        <v>123</v>
      </c>
      <c r="U20" s="55">
        <v>0</v>
      </c>
      <c r="V20" s="444">
        <f>IF(OR(U20="",U21=""),"",U20+U21)</f>
        <v>0</v>
      </c>
      <c r="W20" s="445"/>
      <c r="X20" s="444" t="str">
        <f>E9</f>
        <v>泉ＦＣ宇都宮</v>
      </c>
      <c r="Y20" s="440"/>
      <c r="Z20" s="440"/>
      <c r="AA20" s="440"/>
      <c r="AB20" s="440"/>
      <c r="AC20" s="440"/>
      <c r="AD20" s="448"/>
      <c r="AE20" s="435"/>
      <c r="AF20" s="436"/>
      <c r="AG20" s="436"/>
      <c r="AH20" s="437"/>
      <c r="AI20" s="456" t="str">
        <f ca="1">DBCS(INDIRECT("U12対戦スケジュール!g"&amp;(ROW()/2+12)))</f>
        <v>３／１／１／３</v>
      </c>
      <c r="AJ20" s="457"/>
      <c r="AK20" s="457"/>
      <c r="AL20" s="457"/>
      <c r="AM20" s="457"/>
      <c r="AN20" s="457"/>
      <c r="AO20" s="457"/>
      <c r="AP20" s="458"/>
      <c r="AR20" s="45"/>
      <c r="AS20" s="115"/>
      <c r="AT20" s="116"/>
      <c r="AU20" s="116"/>
      <c r="AV20" s="116"/>
      <c r="AW20" s="45"/>
      <c r="AX20" s="179"/>
      <c r="AY20" s="179"/>
      <c r="AZ20" s="179"/>
      <c r="BA20" s="230"/>
      <c r="BB20" s="185"/>
      <c r="BC20" s="185"/>
      <c r="BD20" s="185"/>
      <c r="BE20" s="185"/>
      <c r="BF20" s="185"/>
      <c r="BG20" s="185"/>
      <c r="BH20" s="230"/>
      <c r="BI20" s="230"/>
      <c r="BJ20" s="230"/>
      <c r="BK20" s="68"/>
      <c r="BL20" s="230"/>
      <c r="BM20" s="230"/>
      <c r="BN20" s="230"/>
      <c r="BO20" s="230"/>
      <c r="BP20" s="185"/>
      <c r="BQ20" s="185"/>
      <c r="BR20" s="185"/>
      <c r="BS20" s="185"/>
      <c r="BT20" s="185"/>
      <c r="BU20" s="185"/>
      <c r="BV20" s="45"/>
      <c r="BW20" s="179"/>
      <c r="BX20" s="179"/>
      <c r="BY20" s="179"/>
      <c r="BZ20" s="230"/>
      <c r="CA20" s="179"/>
      <c r="CB20" s="179"/>
      <c r="CC20" s="179"/>
      <c r="CD20" s="179"/>
      <c r="CE20" s="179"/>
      <c r="CF20" s="179"/>
      <c r="CG20" s="179"/>
      <c r="CH20" s="45"/>
    </row>
    <row r="21" spans="1:86" ht="20.100000000000001" customHeight="1">
      <c r="B21" s="431"/>
      <c r="C21" s="432"/>
      <c r="D21" s="433"/>
      <c r="E21" s="434"/>
      <c r="F21" s="438"/>
      <c r="G21" s="436"/>
      <c r="H21" s="436"/>
      <c r="I21" s="437"/>
      <c r="J21" s="442"/>
      <c r="K21" s="442"/>
      <c r="L21" s="442"/>
      <c r="M21" s="442"/>
      <c r="N21" s="442"/>
      <c r="O21" s="442"/>
      <c r="P21" s="443"/>
      <c r="Q21" s="446"/>
      <c r="R21" s="447"/>
      <c r="S21" s="53">
        <v>4</v>
      </c>
      <c r="T21" s="54" t="s">
        <v>123</v>
      </c>
      <c r="U21" s="53">
        <v>0</v>
      </c>
      <c r="V21" s="446"/>
      <c r="W21" s="447"/>
      <c r="X21" s="449"/>
      <c r="Y21" s="442"/>
      <c r="Z21" s="442"/>
      <c r="AA21" s="442"/>
      <c r="AB21" s="442"/>
      <c r="AC21" s="442"/>
      <c r="AD21" s="450"/>
      <c r="AE21" s="438"/>
      <c r="AF21" s="436"/>
      <c r="AG21" s="436"/>
      <c r="AH21" s="437"/>
      <c r="AI21" s="514"/>
      <c r="AJ21" s="457"/>
      <c r="AK21" s="457"/>
      <c r="AL21" s="457"/>
      <c r="AM21" s="457"/>
      <c r="AN21" s="457"/>
      <c r="AO21" s="457"/>
      <c r="AP21" s="458"/>
      <c r="AR21" s="45"/>
      <c r="AS21" s="115"/>
      <c r="AT21" s="116"/>
      <c r="AU21" s="116"/>
      <c r="AV21" s="116"/>
      <c r="AW21" s="179"/>
      <c r="AX21" s="179"/>
      <c r="AY21" s="179"/>
      <c r="AZ21" s="179"/>
      <c r="BA21" s="185"/>
      <c r="BB21" s="185"/>
      <c r="BC21" s="185"/>
      <c r="BD21" s="185"/>
      <c r="BE21" s="185"/>
      <c r="BF21" s="185"/>
      <c r="BG21" s="185"/>
      <c r="BH21" s="230"/>
      <c r="BI21" s="230"/>
      <c r="BJ21" s="230"/>
      <c r="BK21" s="68"/>
      <c r="BL21" s="230"/>
      <c r="BM21" s="230"/>
      <c r="BN21" s="230"/>
      <c r="BO21" s="185"/>
      <c r="BP21" s="185"/>
      <c r="BQ21" s="185"/>
      <c r="BR21" s="185"/>
      <c r="BS21" s="185"/>
      <c r="BT21" s="185"/>
      <c r="BU21" s="185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45"/>
    </row>
    <row r="22" spans="1:86" ht="20.100000000000001" customHeight="1">
      <c r="B22" s="431">
        <v>5</v>
      </c>
      <c r="C22" s="432">
        <v>0.51388888888888895</v>
      </c>
      <c r="D22" s="433"/>
      <c r="E22" s="434"/>
      <c r="F22" s="435"/>
      <c r="G22" s="436"/>
      <c r="H22" s="436"/>
      <c r="I22" s="437"/>
      <c r="J22" s="439" t="str">
        <f>S8</f>
        <v>上三川ＳＣ</v>
      </c>
      <c r="K22" s="440"/>
      <c r="L22" s="440"/>
      <c r="M22" s="440"/>
      <c r="N22" s="440"/>
      <c r="O22" s="440"/>
      <c r="P22" s="441"/>
      <c r="Q22" s="444">
        <f>IF(OR(S22="",S23=""),"",S22+S23)</f>
        <v>0</v>
      </c>
      <c r="R22" s="445"/>
      <c r="S22" s="55">
        <v>0</v>
      </c>
      <c r="T22" s="56" t="s">
        <v>123</v>
      </c>
      <c r="U22" s="55">
        <v>2</v>
      </c>
      <c r="V22" s="444">
        <f>IF(OR(U22="",U23=""),"",U22+U23)</f>
        <v>3</v>
      </c>
      <c r="W22" s="445"/>
      <c r="X22" s="444" t="str">
        <f>AG8</f>
        <v>緑が丘ＹＦＣ</v>
      </c>
      <c r="Y22" s="440"/>
      <c r="Z22" s="440"/>
      <c r="AA22" s="440"/>
      <c r="AB22" s="440"/>
      <c r="AC22" s="440"/>
      <c r="AD22" s="448"/>
      <c r="AE22" s="435"/>
      <c r="AF22" s="436"/>
      <c r="AG22" s="436"/>
      <c r="AH22" s="437"/>
      <c r="AI22" s="461" t="str">
        <f ca="1">DBCS(INDIRECT("U12対戦スケジュール!g"&amp;(ROW()/2+12)))</f>
        <v>５／６／６／５</v>
      </c>
      <c r="AJ22" s="462"/>
      <c r="AK22" s="462"/>
      <c r="AL22" s="462"/>
      <c r="AM22" s="462"/>
      <c r="AN22" s="462"/>
      <c r="AO22" s="462"/>
      <c r="AP22" s="463"/>
      <c r="AR22" s="45"/>
      <c r="AS22" s="115"/>
      <c r="AT22" s="116"/>
      <c r="AU22" s="116"/>
      <c r="AV22" s="116"/>
      <c r="AW22" s="45"/>
      <c r="AX22" s="179"/>
      <c r="AY22" s="179"/>
      <c r="AZ22" s="179"/>
      <c r="BA22" s="230"/>
      <c r="BB22" s="185"/>
      <c r="BC22" s="185"/>
      <c r="BD22" s="185"/>
      <c r="BE22" s="185"/>
      <c r="BF22" s="185"/>
      <c r="BG22" s="185"/>
      <c r="BH22" s="230"/>
      <c r="BI22" s="230"/>
      <c r="BJ22" s="230"/>
      <c r="BK22" s="68"/>
      <c r="BL22" s="230"/>
      <c r="BM22" s="230"/>
      <c r="BN22" s="230"/>
      <c r="BO22" s="230"/>
      <c r="BP22" s="185"/>
      <c r="BQ22" s="185"/>
      <c r="BR22" s="185"/>
      <c r="BS22" s="185"/>
      <c r="BT22" s="185"/>
      <c r="BU22" s="185"/>
      <c r="BV22" s="45"/>
      <c r="BW22" s="179"/>
      <c r="BX22" s="179"/>
      <c r="BY22" s="179"/>
      <c r="BZ22" s="230"/>
      <c r="CA22" s="179"/>
      <c r="CB22" s="179"/>
      <c r="CC22" s="179"/>
      <c r="CD22" s="179"/>
      <c r="CE22" s="179"/>
      <c r="CF22" s="179"/>
      <c r="CG22" s="179"/>
      <c r="CH22" s="45"/>
    </row>
    <row r="23" spans="1:86" ht="20.100000000000001" customHeight="1">
      <c r="B23" s="431"/>
      <c r="C23" s="432"/>
      <c r="D23" s="433"/>
      <c r="E23" s="434"/>
      <c r="F23" s="438"/>
      <c r="G23" s="436"/>
      <c r="H23" s="436"/>
      <c r="I23" s="437"/>
      <c r="J23" s="442"/>
      <c r="K23" s="442"/>
      <c r="L23" s="442"/>
      <c r="M23" s="442"/>
      <c r="N23" s="442"/>
      <c r="O23" s="442"/>
      <c r="P23" s="443"/>
      <c r="Q23" s="446"/>
      <c r="R23" s="447"/>
      <c r="S23" s="53">
        <v>0</v>
      </c>
      <c r="T23" s="54" t="s">
        <v>123</v>
      </c>
      <c r="U23" s="53">
        <v>1</v>
      </c>
      <c r="V23" s="446"/>
      <c r="W23" s="447"/>
      <c r="X23" s="449"/>
      <c r="Y23" s="442"/>
      <c r="Z23" s="442"/>
      <c r="AA23" s="442"/>
      <c r="AB23" s="442"/>
      <c r="AC23" s="442"/>
      <c r="AD23" s="450"/>
      <c r="AE23" s="438"/>
      <c r="AF23" s="436"/>
      <c r="AG23" s="436"/>
      <c r="AH23" s="437"/>
      <c r="AI23" s="459"/>
      <c r="AJ23" s="387"/>
      <c r="AK23" s="387"/>
      <c r="AL23" s="387"/>
      <c r="AM23" s="387"/>
      <c r="AN23" s="387"/>
      <c r="AO23" s="387"/>
      <c r="AP23" s="460"/>
      <c r="AR23" s="45"/>
      <c r="AS23" s="115"/>
      <c r="AT23" s="116"/>
      <c r="AU23" s="116"/>
      <c r="AV23" s="116"/>
      <c r="AW23" s="179"/>
      <c r="AX23" s="179"/>
      <c r="AY23" s="179"/>
      <c r="AZ23" s="179"/>
      <c r="BA23" s="185"/>
      <c r="BB23" s="185"/>
      <c r="BC23" s="185"/>
      <c r="BD23" s="185"/>
      <c r="BE23" s="185"/>
      <c r="BF23" s="185"/>
      <c r="BG23" s="185"/>
      <c r="BH23" s="230"/>
      <c r="BI23" s="230"/>
      <c r="BJ23" s="230"/>
      <c r="BK23" s="68"/>
      <c r="BL23" s="230"/>
      <c r="BM23" s="230"/>
      <c r="BN23" s="230"/>
      <c r="BO23" s="185"/>
      <c r="BP23" s="185"/>
      <c r="BQ23" s="185"/>
      <c r="BR23" s="185"/>
      <c r="BS23" s="185"/>
      <c r="BT23" s="185"/>
      <c r="BU23" s="185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45"/>
    </row>
    <row r="24" spans="1:86" ht="20.100000000000001" customHeight="1">
      <c r="B24" s="431">
        <v>6</v>
      </c>
      <c r="C24" s="432">
        <v>0.54861111111111105</v>
      </c>
      <c r="D24" s="433">
        <v>0.4375</v>
      </c>
      <c r="E24" s="434"/>
      <c r="F24" s="435"/>
      <c r="G24" s="436"/>
      <c r="H24" s="436"/>
      <c r="I24" s="437"/>
      <c r="J24" s="439" t="str">
        <f>S9</f>
        <v>国本ＪＳＣ</v>
      </c>
      <c r="K24" s="440"/>
      <c r="L24" s="440"/>
      <c r="M24" s="440"/>
      <c r="N24" s="440"/>
      <c r="O24" s="440"/>
      <c r="P24" s="441"/>
      <c r="Q24" s="444">
        <f>IF(OR(S24="",S25=""),"",S24+S25)</f>
        <v>1</v>
      </c>
      <c r="R24" s="445"/>
      <c r="S24" s="55">
        <v>1</v>
      </c>
      <c r="T24" s="56" t="s">
        <v>123</v>
      </c>
      <c r="U24" s="55">
        <v>1</v>
      </c>
      <c r="V24" s="444">
        <f>IF(OR(U24="",U25=""),"",U24+U25)</f>
        <v>2</v>
      </c>
      <c r="W24" s="445"/>
      <c r="X24" s="444" t="str">
        <f>AG9</f>
        <v>本郷北ＦＣ</v>
      </c>
      <c r="Y24" s="440"/>
      <c r="Z24" s="440"/>
      <c r="AA24" s="440"/>
      <c r="AB24" s="440"/>
      <c r="AC24" s="440"/>
      <c r="AD24" s="448"/>
      <c r="AE24" s="435"/>
      <c r="AF24" s="436"/>
      <c r="AG24" s="436"/>
      <c r="AH24" s="437"/>
      <c r="AI24" s="461" t="str">
        <f ca="1">DBCS(INDIRECT("U12対戦スケジュール!g"&amp;(ROW()/2+12)))</f>
        <v>２／３／３／２</v>
      </c>
      <c r="AJ24" s="462"/>
      <c r="AK24" s="462"/>
      <c r="AL24" s="462"/>
      <c r="AM24" s="462"/>
      <c r="AN24" s="462"/>
      <c r="AO24" s="462"/>
      <c r="AP24" s="463"/>
      <c r="AR24" s="45"/>
      <c r="AS24" s="115"/>
      <c r="AT24" s="116"/>
      <c r="AU24" s="116"/>
      <c r="AV24" s="116"/>
      <c r="AW24" s="45"/>
      <c r="AX24" s="179"/>
      <c r="AY24" s="179"/>
      <c r="AZ24" s="179"/>
      <c r="BA24" s="230"/>
      <c r="BB24" s="185"/>
      <c r="BC24" s="185"/>
      <c r="BD24" s="185"/>
      <c r="BE24" s="185"/>
      <c r="BF24" s="185"/>
      <c r="BG24" s="185"/>
      <c r="BH24" s="230"/>
      <c r="BI24" s="230"/>
      <c r="BJ24" s="230"/>
      <c r="BK24" s="68"/>
      <c r="BL24" s="230"/>
      <c r="BM24" s="230"/>
      <c r="BN24" s="230"/>
      <c r="BO24" s="230"/>
      <c r="BP24" s="185"/>
      <c r="BQ24" s="185"/>
      <c r="BR24" s="185"/>
      <c r="BS24" s="185"/>
      <c r="BT24" s="185"/>
      <c r="BU24" s="185"/>
      <c r="BV24" s="45"/>
      <c r="BW24" s="179"/>
      <c r="BX24" s="179"/>
      <c r="BY24" s="179"/>
      <c r="BZ24" s="230"/>
      <c r="CA24" s="179"/>
      <c r="CB24" s="179"/>
      <c r="CC24" s="179"/>
      <c r="CD24" s="179"/>
      <c r="CE24" s="179"/>
      <c r="CF24" s="179"/>
      <c r="CG24" s="179"/>
      <c r="CH24" s="45"/>
    </row>
    <row r="25" spans="1:86" ht="20.100000000000001" customHeight="1" thickBot="1">
      <c r="B25" s="468"/>
      <c r="C25" s="472"/>
      <c r="D25" s="473"/>
      <c r="E25" s="474"/>
      <c r="F25" s="476"/>
      <c r="G25" s="477"/>
      <c r="H25" s="477"/>
      <c r="I25" s="478"/>
      <c r="J25" s="482"/>
      <c r="K25" s="482"/>
      <c r="L25" s="482"/>
      <c r="M25" s="482"/>
      <c r="N25" s="482"/>
      <c r="O25" s="482"/>
      <c r="P25" s="483"/>
      <c r="Q25" s="549"/>
      <c r="R25" s="550"/>
      <c r="S25" s="57">
        <v>0</v>
      </c>
      <c r="T25" s="58" t="s">
        <v>123</v>
      </c>
      <c r="U25" s="57">
        <v>1</v>
      </c>
      <c r="V25" s="549"/>
      <c r="W25" s="550"/>
      <c r="X25" s="552"/>
      <c r="Y25" s="482"/>
      <c r="Z25" s="482"/>
      <c r="AA25" s="482"/>
      <c r="AB25" s="482"/>
      <c r="AC25" s="482"/>
      <c r="AD25" s="553"/>
      <c r="AE25" s="476"/>
      <c r="AF25" s="477"/>
      <c r="AG25" s="477"/>
      <c r="AH25" s="478"/>
      <c r="AI25" s="464"/>
      <c r="AJ25" s="465"/>
      <c r="AK25" s="465"/>
      <c r="AL25" s="465"/>
      <c r="AM25" s="465"/>
      <c r="AN25" s="465"/>
      <c r="AO25" s="465"/>
      <c r="AP25" s="466"/>
      <c r="AR25" s="45"/>
      <c r="AS25" s="115"/>
      <c r="AT25" s="116"/>
      <c r="AU25" s="116"/>
      <c r="AV25" s="116"/>
      <c r="AW25" s="179"/>
      <c r="AX25" s="179"/>
      <c r="AY25" s="179"/>
      <c r="AZ25" s="179"/>
      <c r="BA25" s="185"/>
      <c r="BB25" s="185"/>
      <c r="BC25" s="185"/>
      <c r="BD25" s="185"/>
      <c r="BE25" s="185"/>
      <c r="BF25" s="185"/>
      <c r="BG25" s="185"/>
      <c r="BH25" s="230"/>
      <c r="BI25" s="230"/>
      <c r="BJ25" s="230"/>
      <c r="BK25" s="68"/>
      <c r="BL25" s="230"/>
      <c r="BM25" s="230"/>
      <c r="BN25" s="230"/>
      <c r="BO25" s="185"/>
      <c r="BP25" s="185"/>
      <c r="BQ25" s="185"/>
      <c r="BR25" s="185"/>
      <c r="BS25" s="185"/>
      <c r="BT25" s="185"/>
      <c r="BU25" s="185"/>
      <c r="BV25" s="179"/>
      <c r="BW25" s="179"/>
      <c r="BX25" s="179"/>
      <c r="BY25" s="179"/>
      <c r="BZ25" s="179"/>
      <c r="CA25" s="179"/>
      <c r="CB25" s="179"/>
      <c r="CC25" s="179"/>
      <c r="CD25" s="179"/>
      <c r="CE25" s="179"/>
      <c r="CF25" s="179"/>
      <c r="CG25" s="179"/>
      <c r="CH25" s="45"/>
    </row>
    <row r="26" spans="1:86" s="47" customFormat="1" ht="15.75" customHeight="1" thickBot="1">
      <c r="A26" s="45"/>
      <c r="B26" s="59"/>
      <c r="C26" s="60"/>
      <c r="D26" s="60"/>
      <c r="E26" s="60"/>
      <c r="F26" s="59"/>
      <c r="G26" s="59"/>
      <c r="H26" s="59"/>
      <c r="I26" s="59"/>
      <c r="J26" s="59"/>
      <c r="K26" s="61"/>
      <c r="L26" s="61"/>
      <c r="M26" s="62"/>
      <c r="N26" s="63"/>
      <c r="O26" s="62"/>
      <c r="P26" s="61"/>
      <c r="Q26" s="61"/>
      <c r="R26" s="59"/>
      <c r="S26" s="59"/>
      <c r="T26" s="59"/>
      <c r="U26" s="59"/>
      <c r="V26" s="59"/>
      <c r="W26" s="64"/>
      <c r="X26" s="64"/>
      <c r="Y26" s="64"/>
      <c r="Z26" s="64"/>
      <c r="AA26" s="64"/>
      <c r="AB26" s="64"/>
      <c r="AC26" s="45"/>
      <c r="AR26" s="45"/>
      <c r="AS26" s="115"/>
      <c r="AT26" s="116"/>
      <c r="AU26" s="116"/>
      <c r="AV26" s="116"/>
      <c r="AW26" s="115"/>
      <c r="AX26" s="115"/>
      <c r="AY26" s="115"/>
      <c r="AZ26" s="115"/>
      <c r="BA26" s="115"/>
      <c r="BB26" s="230"/>
      <c r="BC26" s="230"/>
      <c r="BD26" s="62"/>
      <c r="BE26" s="63"/>
      <c r="BF26" s="62"/>
      <c r="BG26" s="230"/>
      <c r="BH26" s="230"/>
      <c r="BI26" s="115"/>
      <c r="BJ26" s="115"/>
      <c r="BK26" s="115"/>
      <c r="BL26" s="115"/>
      <c r="BM26" s="115"/>
      <c r="BN26" s="64"/>
      <c r="BO26" s="64"/>
      <c r="BP26" s="64"/>
      <c r="BQ26" s="64"/>
      <c r="BR26" s="64"/>
      <c r="BS26" s="64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</row>
    <row r="27" spans="1:86" ht="20.25" customHeight="1" thickBot="1">
      <c r="D27" s="451" t="s">
        <v>124</v>
      </c>
      <c r="E27" s="452"/>
      <c r="F27" s="452"/>
      <c r="G27" s="452"/>
      <c r="H27" s="452"/>
      <c r="I27" s="452"/>
      <c r="J27" s="452" t="s">
        <v>121</v>
      </c>
      <c r="K27" s="452"/>
      <c r="L27" s="452"/>
      <c r="M27" s="452"/>
      <c r="N27" s="452"/>
      <c r="O27" s="452"/>
      <c r="P27" s="452"/>
      <c r="Q27" s="452"/>
      <c r="R27" s="453" t="s">
        <v>125</v>
      </c>
      <c r="S27" s="453"/>
      <c r="T27" s="453"/>
      <c r="U27" s="453"/>
      <c r="V27" s="453"/>
      <c r="W27" s="453"/>
      <c r="X27" s="453"/>
      <c r="Y27" s="453"/>
      <c r="Z27" s="453"/>
      <c r="AA27" s="454" t="s">
        <v>126</v>
      </c>
      <c r="AB27" s="454"/>
      <c r="AC27" s="454"/>
      <c r="AD27" s="454" t="s">
        <v>127</v>
      </c>
      <c r="AE27" s="454"/>
      <c r="AF27" s="454"/>
      <c r="AG27" s="454"/>
      <c r="AH27" s="454"/>
      <c r="AI27" s="454"/>
      <c r="AJ27" s="454"/>
      <c r="AK27" s="454"/>
      <c r="AL27" s="454"/>
      <c r="AM27" s="455"/>
      <c r="AR27" s="45"/>
      <c r="AS27" s="45"/>
      <c r="AT27" s="4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230"/>
      <c r="BJ27" s="230"/>
      <c r="BK27" s="230"/>
      <c r="BL27" s="230"/>
      <c r="BM27" s="230"/>
      <c r="BN27" s="230"/>
      <c r="BO27" s="230"/>
      <c r="BP27" s="230"/>
      <c r="BQ27" s="230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45"/>
      <c r="CF27" s="45"/>
      <c r="CG27" s="45"/>
      <c r="CH27" s="45"/>
    </row>
    <row r="28" spans="1:86" ht="30" customHeight="1">
      <c r="D28" s="410" t="s">
        <v>128</v>
      </c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2"/>
      <c r="S28" s="412"/>
      <c r="T28" s="412"/>
      <c r="U28" s="412"/>
      <c r="V28" s="412"/>
      <c r="W28" s="412"/>
      <c r="X28" s="412"/>
      <c r="Y28" s="412"/>
      <c r="Z28" s="412"/>
      <c r="AA28" s="413"/>
      <c r="AB28" s="413"/>
      <c r="AC28" s="413"/>
      <c r="AD28" s="414"/>
      <c r="AE28" s="414"/>
      <c r="AF28" s="414"/>
      <c r="AG28" s="414"/>
      <c r="AH28" s="414"/>
      <c r="AI28" s="414"/>
      <c r="AJ28" s="414"/>
      <c r="AK28" s="414"/>
      <c r="AL28" s="414"/>
      <c r="AM28" s="415"/>
      <c r="AR28" s="45"/>
      <c r="AS28" s="45"/>
      <c r="AT28" s="4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230"/>
      <c r="BJ28" s="230"/>
      <c r="BK28" s="230"/>
      <c r="BL28" s="230"/>
      <c r="BM28" s="230"/>
      <c r="BN28" s="230"/>
      <c r="BO28" s="230"/>
      <c r="BP28" s="230"/>
      <c r="BQ28" s="230"/>
      <c r="BR28" s="117"/>
      <c r="BS28" s="117"/>
      <c r="BT28" s="11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45"/>
      <c r="CF28" s="45"/>
      <c r="CG28" s="45"/>
      <c r="CH28" s="45"/>
    </row>
    <row r="29" spans="1:86" ht="30" customHeight="1">
      <c r="D29" s="419" t="s">
        <v>128</v>
      </c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1"/>
      <c r="S29" s="421"/>
      <c r="T29" s="421"/>
      <c r="U29" s="421"/>
      <c r="V29" s="421"/>
      <c r="W29" s="421"/>
      <c r="X29" s="421"/>
      <c r="Y29" s="421"/>
      <c r="Z29" s="421"/>
      <c r="AA29" s="422"/>
      <c r="AB29" s="422"/>
      <c r="AC29" s="422"/>
      <c r="AD29" s="423"/>
      <c r="AE29" s="423"/>
      <c r="AF29" s="423"/>
      <c r="AG29" s="423"/>
      <c r="AH29" s="423"/>
      <c r="AI29" s="423"/>
      <c r="AJ29" s="423"/>
      <c r="AK29" s="423"/>
      <c r="AL29" s="423"/>
      <c r="AM29" s="424"/>
      <c r="AR29" s="45"/>
      <c r="AS29" s="45"/>
      <c r="AT29" s="4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230"/>
      <c r="BJ29" s="230"/>
      <c r="BK29" s="230"/>
      <c r="BL29" s="230"/>
      <c r="BM29" s="230"/>
      <c r="BN29" s="230"/>
      <c r="BO29" s="230"/>
      <c r="BP29" s="230"/>
      <c r="BQ29" s="230"/>
      <c r="BR29" s="186"/>
      <c r="BS29" s="186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45"/>
      <c r="CF29" s="45"/>
      <c r="CG29" s="45"/>
      <c r="CH29" s="45"/>
    </row>
    <row r="30" spans="1:86" ht="30" customHeight="1" thickBot="1">
      <c r="D30" s="425" t="s">
        <v>128</v>
      </c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7"/>
      <c r="S30" s="427"/>
      <c r="T30" s="427"/>
      <c r="U30" s="427"/>
      <c r="V30" s="427"/>
      <c r="W30" s="427"/>
      <c r="X30" s="427"/>
      <c r="Y30" s="427"/>
      <c r="Z30" s="427"/>
      <c r="AA30" s="428"/>
      <c r="AB30" s="428"/>
      <c r="AC30" s="428"/>
      <c r="AD30" s="429"/>
      <c r="AE30" s="429"/>
      <c r="AF30" s="429"/>
      <c r="AG30" s="429"/>
      <c r="AH30" s="429"/>
      <c r="AI30" s="429"/>
      <c r="AJ30" s="429"/>
      <c r="AK30" s="429"/>
      <c r="AL30" s="429"/>
      <c r="AM30" s="430"/>
      <c r="AR30" s="45"/>
      <c r="AS30" s="45"/>
      <c r="AT30" s="4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230"/>
      <c r="BJ30" s="230"/>
      <c r="BK30" s="230"/>
      <c r="BL30" s="230"/>
      <c r="BM30" s="230"/>
      <c r="BN30" s="230"/>
      <c r="BO30" s="230"/>
      <c r="BP30" s="230"/>
      <c r="BQ30" s="230"/>
      <c r="BR30" s="186"/>
      <c r="BS30" s="186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45"/>
      <c r="CF30" s="45"/>
      <c r="CG30" s="45"/>
      <c r="CH30" s="45"/>
    </row>
    <row r="31" spans="1:86" ht="14.25" customHeight="1">
      <c r="A31" s="542" t="s">
        <v>419</v>
      </c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  <c r="U31" s="542"/>
      <c r="V31" s="542"/>
      <c r="W31" s="542"/>
      <c r="X31" s="542"/>
      <c r="Y31" s="542"/>
      <c r="Z31" s="542"/>
      <c r="AA31" s="542"/>
      <c r="AB31" s="542"/>
      <c r="AC31" s="542"/>
      <c r="AD31" s="542"/>
      <c r="AE31" s="542"/>
      <c r="AF31" s="542"/>
      <c r="AG31" s="542"/>
      <c r="AH31" s="542"/>
      <c r="AI31" s="542"/>
      <c r="AJ31" s="542"/>
      <c r="AK31" s="542"/>
      <c r="AL31" s="542"/>
      <c r="AM31" s="542"/>
      <c r="AN31" s="542"/>
      <c r="AO31" s="542"/>
      <c r="AP31" s="542"/>
      <c r="AQ31" s="542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</row>
    <row r="32" spans="1:86" ht="14.25" customHeight="1">
      <c r="A32" s="542"/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  <c r="U32" s="542"/>
      <c r="V32" s="542"/>
      <c r="W32" s="542"/>
      <c r="X32" s="542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542"/>
      <c r="AP32" s="542"/>
      <c r="AQ32" s="542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D32" s="174"/>
      <c r="CE32" s="174"/>
      <c r="CF32" s="174"/>
      <c r="CG32" s="174"/>
      <c r="CH32" s="174"/>
    </row>
    <row r="33" spans="2:86" ht="27.75" customHeight="1">
      <c r="C33" s="543" t="s">
        <v>117</v>
      </c>
      <c r="D33" s="543"/>
      <c r="E33" s="543"/>
      <c r="F33" s="543"/>
      <c r="G33" s="546" t="str">
        <f>U12対戦スケジュール!F38</f>
        <v>石井６</v>
      </c>
      <c r="H33" s="557"/>
      <c r="I33" s="557"/>
      <c r="J33" s="557"/>
      <c r="K33" s="557"/>
      <c r="L33" s="557"/>
      <c r="M33" s="557"/>
      <c r="N33" s="557"/>
      <c r="O33" s="557"/>
      <c r="P33" s="543" t="s">
        <v>118</v>
      </c>
      <c r="Q33" s="543"/>
      <c r="R33" s="543"/>
      <c r="S33" s="543"/>
      <c r="T33" s="546" t="str">
        <f>U12対戦スケジュール!F39</f>
        <v>上河内ＪＳＣ</v>
      </c>
      <c r="U33" s="557"/>
      <c r="V33" s="557"/>
      <c r="W33" s="557"/>
      <c r="X33" s="557"/>
      <c r="Y33" s="557"/>
      <c r="Z33" s="557"/>
      <c r="AA33" s="557"/>
      <c r="AB33" s="557"/>
      <c r="AC33" s="543" t="s">
        <v>119</v>
      </c>
      <c r="AD33" s="543"/>
      <c r="AE33" s="543"/>
      <c r="AF33" s="543"/>
      <c r="AG33" s="547">
        <v>43351</v>
      </c>
      <c r="AH33" s="547"/>
      <c r="AI33" s="547"/>
      <c r="AJ33" s="547"/>
      <c r="AK33" s="547"/>
      <c r="AL33" s="547"/>
      <c r="AM33" s="547"/>
      <c r="AN33" s="547"/>
      <c r="AO33" s="547"/>
      <c r="AR33" s="45"/>
      <c r="AS33" s="45"/>
      <c r="AT33" s="170"/>
      <c r="AU33" s="170"/>
      <c r="AV33" s="170"/>
      <c r="AW33" s="170"/>
      <c r="AX33" s="188"/>
      <c r="AY33" s="189"/>
      <c r="AZ33" s="189"/>
      <c r="BA33" s="189"/>
      <c r="BB33" s="189"/>
      <c r="BC33" s="189"/>
      <c r="BD33" s="189"/>
      <c r="BE33" s="189"/>
      <c r="BF33" s="189"/>
      <c r="BG33" s="170"/>
      <c r="BH33" s="170"/>
      <c r="BI33" s="170"/>
      <c r="BJ33" s="170"/>
      <c r="BK33" s="188"/>
      <c r="BL33" s="189"/>
      <c r="BM33" s="189"/>
      <c r="BN33" s="189"/>
      <c r="BO33" s="189"/>
      <c r="BP33" s="189"/>
      <c r="BQ33" s="189"/>
      <c r="BR33" s="189"/>
      <c r="BS33" s="189"/>
      <c r="BT33" s="170"/>
      <c r="BU33" s="170"/>
      <c r="BV33" s="170"/>
      <c r="BW33" s="170"/>
      <c r="BX33" s="231"/>
      <c r="BY33" s="231"/>
      <c r="BZ33" s="231"/>
      <c r="CA33" s="231"/>
      <c r="CB33" s="231"/>
      <c r="CC33" s="231"/>
      <c r="CD33" s="231"/>
      <c r="CE33" s="231"/>
      <c r="CF33" s="231"/>
      <c r="CG33" s="45"/>
      <c r="CH33" s="45"/>
    </row>
    <row r="34" spans="2:86" ht="15" customHeight="1"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  <c r="X34" s="44"/>
      <c r="Y34" s="44"/>
      <c r="Z34" s="44"/>
      <c r="AA34" s="44"/>
      <c r="AB34" s="44"/>
      <c r="AC34" s="44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6"/>
      <c r="BO34" s="46"/>
      <c r="BP34" s="46"/>
      <c r="BQ34" s="46"/>
      <c r="BR34" s="46"/>
      <c r="BS34" s="46"/>
      <c r="BT34" s="46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</row>
    <row r="35" spans="2:86" ht="18" customHeight="1">
      <c r="C35" s="409" t="s">
        <v>447</v>
      </c>
      <c r="D35" s="409"/>
      <c r="E35" s="408" t="str">
        <f>U12組合せ!$H$10</f>
        <v>清原ＳＳＳ</v>
      </c>
      <c r="F35" s="408"/>
      <c r="G35" s="408"/>
      <c r="H35" s="408"/>
      <c r="I35" s="408"/>
      <c r="J35" s="408"/>
      <c r="K35" s="408"/>
      <c r="L35" s="408"/>
      <c r="M35" s="408"/>
      <c r="N35" s="408"/>
      <c r="O35" s="45"/>
      <c r="P35" s="45"/>
      <c r="Q35" s="409" t="s">
        <v>455</v>
      </c>
      <c r="R35" s="409"/>
      <c r="S35" s="408" t="str">
        <f>U12組合せ!$H$11</f>
        <v>ＦＣみらい Ｐ</v>
      </c>
      <c r="T35" s="408"/>
      <c r="U35" s="408"/>
      <c r="V35" s="408"/>
      <c r="W35" s="408"/>
      <c r="X35" s="408"/>
      <c r="Y35" s="408"/>
      <c r="Z35" s="408"/>
      <c r="AA35" s="408"/>
      <c r="AB35" s="408"/>
      <c r="AC35" s="46"/>
      <c r="AD35" s="47"/>
      <c r="AE35" s="409" t="s">
        <v>424</v>
      </c>
      <c r="AF35" s="409"/>
      <c r="AG35" s="408" t="str">
        <f>U12組合せ!$H$12</f>
        <v>雀宮ＦＣ</v>
      </c>
      <c r="AH35" s="408"/>
      <c r="AI35" s="408"/>
      <c r="AJ35" s="408"/>
      <c r="AK35" s="408"/>
      <c r="AL35" s="408"/>
      <c r="AM35" s="408"/>
      <c r="AN35" s="408"/>
      <c r="AO35" s="408"/>
      <c r="AP35" s="408"/>
      <c r="AR35" s="45"/>
      <c r="AS35" s="45"/>
      <c r="AT35" s="65"/>
      <c r="AU35" s="65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45"/>
      <c r="BG35" s="45"/>
      <c r="BH35" s="65"/>
      <c r="BI35" s="65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46"/>
      <c r="BU35" s="45"/>
      <c r="BV35" s="65"/>
      <c r="BW35" s="65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45"/>
    </row>
    <row r="36" spans="2:86" ht="18" customHeight="1">
      <c r="C36" s="409" t="s">
        <v>426</v>
      </c>
      <c r="D36" s="409"/>
      <c r="E36" s="408" t="str">
        <f>U12組合せ!$H$13</f>
        <v>ＳＵＧＡＯ ＳＣ</v>
      </c>
      <c r="F36" s="408"/>
      <c r="G36" s="408"/>
      <c r="H36" s="408"/>
      <c r="I36" s="408"/>
      <c r="J36" s="408"/>
      <c r="K36" s="408"/>
      <c r="L36" s="408"/>
      <c r="M36" s="408"/>
      <c r="N36" s="408"/>
      <c r="O36" s="45"/>
      <c r="P36" s="45"/>
      <c r="Q36" s="409" t="s">
        <v>421</v>
      </c>
      <c r="R36" s="409"/>
      <c r="S36" s="408" t="str">
        <f>U12組合せ!$H$14</f>
        <v>Ｓ４スペランツァ</v>
      </c>
      <c r="T36" s="408"/>
      <c r="U36" s="408"/>
      <c r="V36" s="408"/>
      <c r="W36" s="408"/>
      <c r="X36" s="408"/>
      <c r="Y36" s="408"/>
      <c r="Z36" s="408"/>
      <c r="AA36" s="408"/>
      <c r="AB36" s="408"/>
      <c r="AC36" s="46"/>
      <c r="AD36" s="47"/>
      <c r="AE36" s="409" t="s">
        <v>456</v>
      </c>
      <c r="AF36" s="409"/>
      <c r="AG36" s="408" t="str">
        <f>U12組合せ!$H$15</f>
        <v>宇都宮北部ＦＣトレ</v>
      </c>
      <c r="AH36" s="408"/>
      <c r="AI36" s="408"/>
      <c r="AJ36" s="408"/>
      <c r="AK36" s="408"/>
      <c r="AL36" s="408"/>
      <c r="AM36" s="408"/>
      <c r="AN36" s="408"/>
      <c r="AO36" s="408"/>
      <c r="AP36" s="408"/>
      <c r="AR36" s="45"/>
      <c r="AS36" s="45"/>
      <c r="AT36" s="65"/>
      <c r="AU36" s="65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45"/>
      <c r="BG36" s="45"/>
      <c r="BH36" s="65"/>
      <c r="BI36" s="65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46"/>
      <c r="BU36" s="45"/>
      <c r="BV36" s="65"/>
      <c r="BW36" s="65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45"/>
    </row>
    <row r="37" spans="2:86" ht="18" customHeight="1">
      <c r="C37" s="409" t="s">
        <v>457</v>
      </c>
      <c r="D37" s="409"/>
      <c r="E37" s="408" t="str">
        <f>U12組合せ!$H$16</f>
        <v>上三川ＦＣ</v>
      </c>
      <c r="F37" s="408"/>
      <c r="G37" s="408"/>
      <c r="H37" s="408"/>
      <c r="I37" s="408"/>
      <c r="J37" s="408"/>
      <c r="K37" s="408"/>
      <c r="L37" s="408"/>
      <c r="M37" s="408"/>
      <c r="N37" s="408"/>
      <c r="O37" s="45"/>
      <c r="P37" s="45"/>
      <c r="Q37" s="409" t="s">
        <v>423</v>
      </c>
      <c r="R37" s="409"/>
      <c r="S37" s="408" t="str">
        <f>U12組合せ!$H$17</f>
        <v>クラブチェルビアット</v>
      </c>
      <c r="T37" s="408"/>
      <c r="U37" s="408"/>
      <c r="V37" s="408"/>
      <c r="W37" s="408"/>
      <c r="X37" s="408"/>
      <c r="Y37" s="408"/>
      <c r="Z37" s="408"/>
      <c r="AA37" s="408"/>
      <c r="AB37" s="408"/>
      <c r="AC37" s="46"/>
      <c r="AD37" s="47"/>
      <c r="AE37" s="409" t="s">
        <v>458</v>
      </c>
      <c r="AF37" s="409"/>
      <c r="AG37" s="408" t="str">
        <f>U12組合せ!$H$18</f>
        <v>ＦＣブロケード</v>
      </c>
      <c r="AH37" s="408"/>
      <c r="AI37" s="408"/>
      <c r="AJ37" s="408"/>
      <c r="AK37" s="408"/>
      <c r="AL37" s="408"/>
      <c r="AM37" s="408"/>
      <c r="AN37" s="408"/>
      <c r="AO37" s="408"/>
      <c r="AP37" s="408"/>
      <c r="AR37" s="45"/>
      <c r="AS37" s="45"/>
      <c r="AT37" s="65"/>
      <c r="AU37" s="65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45"/>
      <c r="BG37" s="45"/>
      <c r="BH37" s="65"/>
      <c r="BI37" s="65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46"/>
      <c r="BU37" s="45"/>
      <c r="BV37" s="65"/>
      <c r="BW37" s="65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45"/>
    </row>
    <row r="38" spans="2:86" ht="18" customHeight="1">
      <c r="C38" s="407" t="s">
        <v>450</v>
      </c>
      <c r="D38" s="407"/>
      <c r="E38" s="408" t="str">
        <f>U12組合せ!$J$10</f>
        <v>上河内ＪＳＣ</v>
      </c>
      <c r="F38" s="408"/>
      <c r="G38" s="408"/>
      <c r="H38" s="408"/>
      <c r="I38" s="408"/>
      <c r="J38" s="408"/>
      <c r="K38" s="408"/>
      <c r="L38" s="408"/>
      <c r="M38" s="408"/>
      <c r="N38" s="408"/>
      <c r="O38" s="45"/>
      <c r="P38" s="45"/>
      <c r="Q38" s="409" t="s">
        <v>420</v>
      </c>
      <c r="R38" s="409"/>
      <c r="S38" s="408" t="str">
        <f>U12組合せ!$J$11</f>
        <v>上三川ＳＣ</v>
      </c>
      <c r="T38" s="408"/>
      <c r="U38" s="408"/>
      <c r="V38" s="408"/>
      <c r="W38" s="408"/>
      <c r="X38" s="408"/>
      <c r="Y38" s="408"/>
      <c r="Z38" s="408"/>
      <c r="AA38" s="408"/>
      <c r="AB38" s="408"/>
      <c r="AC38" s="46"/>
      <c r="AD38" s="47"/>
      <c r="AE38" s="403" t="s">
        <v>425</v>
      </c>
      <c r="AF38" s="403"/>
      <c r="AG38" s="408" t="str">
        <f>U12組合せ!$J$12</f>
        <v>緑が丘ＹＦＣ</v>
      </c>
      <c r="AH38" s="408"/>
      <c r="AI38" s="408"/>
      <c r="AJ38" s="408"/>
      <c r="AK38" s="408"/>
      <c r="AL38" s="408"/>
      <c r="AM38" s="408"/>
      <c r="AN38" s="408"/>
      <c r="AO38" s="408"/>
      <c r="AP38" s="408"/>
      <c r="AR38" s="45"/>
      <c r="AS38" s="45"/>
      <c r="AT38" s="65"/>
      <c r="AU38" s="65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45"/>
      <c r="BG38" s="45"/>
      <c r="BH38" s="65"/>
      <c r="BI38" s="65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46"/>
      <c r="BU38" s="45"/>
      <c r="BV38" s="65"/>
      <c r="BW38" s="65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45"/>
    </row>
    <row r="39" spans="2:86" ht="18" customHeight="1">
      <c r="B39" s="43"/>
      <c r="C39" s="407" t="s">
        <v>427</v>
      </c>
      <c r="D39" s="407"/>
      <c r="E39" s="408" t="str">
        <f>U12組合せ!$J$13</f>
        <v>泉ＦＣ宇都宮</v>
      </c>
      <c r="F39" s="408"/>
      <c r="G39" s="408"/>
      <c r="H39" s="408"/>
      <c r="I39" s="408"/>
      <c r="J39" s="408"/>
      <c r="K39" s="408"/>
      <c r="L39" s="408"/>
      <c r="M39" s="408"/>
      <c r="N39" s="408"/>
      <c r="O39" s="45"/>
      <c r="P39" s="45"/>
      <c r="Q39" s="409" t="s">
        <v>422</v>
      </c>
      <c r="R39" s="409"/>
      <c r="S39" s="408" t="str">
        <f>U12組合せ!$J$14</f>
        <v>国本ＪＳＣ</v>
      </c>
      <c r="T39" s="408"/>
      <c r="U39" s="408"/>
      <c r="V39" s="408"/>
      <c r="W39" s="408"/>
      <c r="X39" s="408"/>
      <c r="Y39" s="408"/>
      <c r="Z39" s="408"/>
      <c r="AA39" s="408"/>
      <c r="AB39" s="408"/>
      <c r="AC39" s="46"/>
      <c r="AD39" s="47"/>
      <c r="AE39" s="403" t="s">
        <v>451</v>
      </c>
      <c r="AF39" s="403"/>
      <c r="AG39" s="408" t="str">
        <f>U12組合せ!$J$15</f>
        <v>本郷北ＦＣ</v>
      </c>
      <c r="AH39" s="408"/>
      <c r="AI39" s="408"/>
      <c r="AJ39" s="408"/>
      <c r="AK39" s="408"/>
      <c r="AL39" s="408"/>
      <c r="AM39" s="408"/>
      <c r="AN39" s="408"/>
      <c r="AO39" s="408"/>
      <c r="AP39" s="408"/>
      <c r="AQ39" s="43"/>
      <c r="AR39" s="45"/>
      <c r="AS39" s="45"/>
      <c r="AT39" s="65"/>
      <c r="AU39" s="65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45"/>
      <c r="BG39" s="45"/>
      <c r="BH39" s="65"/>
      <c r="BI39" s="65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46"/>
      <c r="BU39" s="45"/>
      <c r="BV39" s="65"/>
      <c r="BW39" s="65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45"/>
    </row>
    <row r="40" spans="2:86" ht="18" customHeight="1">
      <c r="C40" s="407" t="s">
        <v>452</v>
      </c>
      <c r="D40" s="407"/>
      <c r="E40" s="408" t="str">
        <f>U12組合せ!$J$16</f>
        <v>ＦＣペンサーレ</v>
      </c>
      <c r="F40" s="408"/>
      <c r="G40" s="408"/>
      <c r="H40" s="408"/>
      <c r="I40" s="408"/>
      <c r="J40" s="408"/>
      <c r="K40" s="408"/>
      <c r="L40" s="408"/>
      <c r="M40" s="408"/>
      <c r="N40" s="408"/>
      <c r="O40" s="45"/>
      <c r="P40" s="45"/>
      <c r="Q40" s="409" t="s">
        <v>453</v>
      </c>
      <c r="R40" s="409"/>
      <c r="S40" s="408" t="str">
        <f>U12組合せ!$J$17</f>
        <v>ブラッドレスＳＳ</v>
      </c>
      <c r="T40" s="408"/>
      <c r="U40" s="408"/>
      <c r="V40" s="408"/>
      <c r="W40" s="408"/>
      <c r="X40" s="408"/>
      <c r="Y40" s="408"/>
      <c r="Z40" s="408"/>
      <c r="AA40" s="408"/>
      <c r="AB40" s="408"/>
      <c r="AC40" s="46"/>
      <c r="AD40" s="47"/>
      <c r="AE40" s="403" t="s">
        <v>454</v>
      </c>
      <c r="AF40" s="403"/>
      <c r="AG40" s="408" t="str">
        <f>U12組合せ!$J$18</f>
        <v>ともぞうＳＣ・Ｂ</v>
      </c>
      <c r="AH40" s="408"/>
      <c r="AI40" s="408"/>
      <c r="AJ40" s="408"/>
      <c r="AK40" s="408"/>
      <c r="AL40" s="408"/>
      <c r="AM40" s="408"/>
      <c r="AN40" s="408"/>
      <c r="AO40" s="408"/>
      <c r="AP40" s="408"/>
      <c r="AR40" s="45"/>
      <c r="AS40" s="45"/>
      <c r="AT40" s="65"/>
      <c r="AU40" s="65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45"/>
      <c r="BG40" s="45"/>
      <c r="BH40" s="65"/>
      <c r="BI40" s="65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46"/>
      <c r="BU40" s="45"/>
      <c r="BV40" s="65"/>
      <c r="BW40" s="65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45"/>
    </row>
    <row r="41" spans="2:86" ht="15" customHeight="1">
      <c r="C41" s="48"/>
      <c r="D41" s="49"/>
      <c r="E41" s="49"/>
      <c r="F41" s="49"/>
      <c r="G41" s="49"/>
      <c r="H41" s="49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AR41" s="45"/>
      <c r="AS41" s="45"/>
      <c r="AT41" s="184"/>
      <c r="AU41" s="177"/>
      <c r="AV41" s="177"/>
      <c r="AW41" s="177"/>
      <c r="AX41" s="177"/>
      <c r="AY41" s="177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</row>
    <row r="42" spans="2:86" ht="21" customHeight="1" thickBot="1">
      <c r="B42" s="42" t="s">
        <v>120</v>
      </c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</row>
    <row r="43" spans="2:86" ht="20.25" customHeight="1" thickBot="1">
      <c r="B43" s="50"/>
      <c r="C43" s="531" t="s">
        <v>107</v>
      </c>
      <c r="D43" s="532"/>
      <c r="E43" s="533"/>
      <c r="F43" s="534" t="s">
        <v>226</v>
      </c>
      <c r="G43" s="535"/>
      <c r="H43" s="535"/>
      <c r="I43" s="536"/>
      <c r="J43" s="532" t="s">
        <v>108</v>
      </c>
      <c r="K43" s="537"/>
      <c r="L43" s="537"/>
      <c r="M43" s="537"/>
      <c r="N43" s="537"/>
      <c r="O43" s="537"/>
      <c r="P43" s="538"/>
      <c r="Q43" s="539" t="s">
        <v>109</v>
      </c>
      <c r="R43" s="539"/>
      <c r="S43" s="539"/>
      <c r="T43" s="539"/>
      <c r="U43" s="539"/>
      <c r="V43" s="539"/>
      <c r="W43" s="539"/>
      <c r="X43" s="540" t="s">
        <v>108</v>
      </c>
      <c r="Y43" s="537"/>
      <c r="Z43" s="537"/>
      <c r="AA43" s="537"/>
      <c r="AB43" s="537"/>
      <c r="AC43" s="537"/>
      <c r="AD43" s="541"/>
      <c r="AE43" s="534" t="s">
        <v>226</v>
      </c>
      <c r="AF43" s="535"/>
      <c r="AG43" s="535"/>
      <c r="AH43" s="536"/>
      <c r="AI43" s="531" t="s">
        <v>409</v>
      </c>
      <c r="AJ43" s="532"/>
      <c r="AK43" s="537"/>
      <c r="AL43" s="537"/>
      <c r="AM43" s="537"/>
      <c r="AN43" s="537"/>
      <c r="AO43" s="537"/>
      <c r="AP43" s="541"/>
      <c r="AR43" s="45"/>
      <c r="AS43" s="156"/>
      <c r="AT43" s="157"/>
      <c r="AU43" s="157"/>
      <c r="AV43" s="157"/>
      <c r="AW43" s="167"/>
      <c r="AX43" s="178"/>
      <c r="AY43" s="178"/>
      <c r="AZ43" s="178"/>
      <c r="BA43" s="157"/>
      <c r="BB43" s="185"/>
      <c r="BC43" s="185"/>
      <c r="BD43" s="185"/>
      <c r="BE43" s="185"/>
      <c r="BF43" s="185"/>
      <c r="BG43" s="185"/>
      <c r="BH43" s="157"/>
      <c r="BI43" s="157"/>
      <c r="BJ43" s="157"/>
      <c r="BK43" s="157"/>
      <c r="BL43" s="157"/>
      <c r="BM43" s="157"/>
      <c r="BN43" s="157"/>
      <c r="BO43" s="157"/>
      <c r="BP43" s="185"/>
      <c r="BQ43" s="185"/>
      <c r="BR43" s="185"/>
      <c r="BS43" s="185"/>
      <c r="BT43" s="185"/>
      <c r="BU43" s="185"/>
      <c r="BV43" s="167"/>
      <c r="BW43" s="178"/>
      <c r="BX43" s="178"/>
      <c r="BY43" s="178"/>
      <c r="BZ43" s="157"/>
      <c r="CA43" s="157"/>
      <c r="CB43" s="185"/>
      <c r="CC43" s="185"/>
      <c r="CD43" s="185"/>
      <c r="CE43" s="185"/>
      <c r="CF43" s="185"/>
      <c r="CG43" s="185"/>
      <c r="CH43" s="45"/>
    </row>
    <row r="44" spans="2:86" ht="20.100000000000001" customHeight="1">
      <c r="B44" s="467">
        <v>1</v>
      </c>
      <c r="C44" s="469">
        <v>0.375</v>
      </c>
      <c r="D44" s="470"/>
      <c r="E44" s="471"/>
      <c r="F44" s="521"/>
      <c r="G44" s="522"/>
      <c r="H44" s="522"/>
      <c r="I44" s="523"/>
      <c r="J44" s="524" t="str">
        <f>AG40</f>
        <v>ともぞうＳＣ・Ｂ</v>
      </c>
      <c r="K44" s="525"/>
      <c r="L44" s="525"/>
      <c r="M44" s="525"/>
      <c r="N44" s="525"/>
      <c r="O44" s="525"/>
      <c r="P44" s="526"/>
      <c r="Q44" s="527">
        <f>IF(OR(S44="",S45=""),"",S44+S45)</f>
        <v>0</v>
      </c>
      <c r="R44" s="528"/>
      <c r="S44" s="51">
        <v>0</v>
      </c>
      <c r="T44" s="52" t="s">
        <v>123</v>
      </c>
      <c r="U44" s="51">
        <v>1</v>
      </c>
      <c r="V44" s="527">
        <f>IF(OR(U44="",U45=""),"",U44+U45)</f>
        <v>1</v>
      </c>
      <c r="W44" s="528"/>
      <c r="X44" s="529" t="str">
        <f>AG38</f>
        <v>緑が丘ＹＦＣ</v>
      </c>
      <c r="Y44" s="525"/>
      <c r="Z44" s="525"/>
      <c r="AA44" s="525"/>
      <c r="AB44" s="525"/>
      <c r="AC44" s="525"/>
      <c r="AD44" s="530"/>
      <c r="AE44" s="521"/>
      <c r="AF44" s="522"/>
      <c r="AG44" s="522"/>
      <c r="AH44" s="523"/>
      <c r="AI44" s="554" t="str">
        <f ca="1">DBCS(INDIRECT("U12対戦スケジュール!g"&amp;(ROW()/2+18)))</f>
        <v>７／１／１／７</v>
      </c>
      <c r="AJ44" s="555"/>
      <c r="AK44" s="555"/>
      <c r="AL44" s="555"/>
      <c r="AM44" s="555"/>
      <c r="AN44" s="555"/>
      <c r="AO44" s="555"/>
      <c r="AP44" s="556"/>
      <c r="AR44" s="45"/>
      <c r="AS44" s="115"/>
      <c r="AT44" s="116"/>
      <c r="AU44" s="116"/>
      <c r="AV44" s="116"/>
      <c r="AW44" s="45"/>
      <c r="AX44" s="179"/>
      <c r="AY44" s="179"/>
      <c r="AZ44" s="179"/>
      <c r="BA44" s="230"/>
      <c r="BB44" s="185"/>
      <c r="BC44" s="185"/>
      <c r="BD44" s="185"/>
      <c r="BE44" s="185"/>
      <c r="BF44" s="185"/>
      <c r="BG44" s="185"/>
      <c r="BH44" s="230"/>
      <c r="BI44" s="230"/>
      <c r="BJ44" s="230"/>
      <c r="BK44" s="68"/>
      <c r="BL44" s="230"/>
      <c r="BM44" s="230"/>
      <c r="BN44" s="230"/>
      <c r="BO44" s="230"/>
      <c r="BP44" s="185"/>
      <c r="BQ44" s="185"/>
      <c r="BR44" s="185"/>
      <c r="BS44" s="185"/>
      <c r="BT44" s="185"/>
      <c r="BU44" s="185"/>
      <c r="BV44" s="45"/>
      <c r="BW44" s="179"/>
      <c r="BX44" s="179"/>
      <c r="BY44" s="179"/>
      <c r="BZ44" s="230"/>
      <c r="CA44" s="179"/>
      <c r="CB44" s="179"/>
      <c r="CC44" s="179"/>
      <c r="CD44" s="179"/>
      <c r="CE44" s="179"/>
      <c r="CF44" s="179"/>
      <c r="CG44" s="179"/>
      <c r="CH44" s="45"/>
    </row>
    <row r="45" spans="2:86" ht="20.100000000000001" customHeight="1">
      <c r="B45" s="431"/>
      <c r="C45" s="432"/>
      <c r="D45" s="433"/>
      <c r="E45" s="434"/>
      <c r="F45" s="438"/>
      <c r="G45" s="436"/>
      <c r="H45" s="436"/>
      <c r="I45" s="437"/>
      <c r="J45" s="442"/>
      <c r="K45" s="442"/>
      <c r="L45" s="442"/>
      <c r="M45" s="442"/>
      <c r="N45" s="442"/>
      <c r="O45" s="442"/>
      <c r="P45" s="443"/>
      <c r="Q45" s="446"/>
      <c r="R45" s="447"/>
      <c r="S45" s="53">
        <v>0</v>
      </c>
      <c r="T45" s="54" t="s">
        <v>123</v>
      </c>
      <c r="U45" s="53">
        <v>0</v>
      </c>
      <c r="V45" s="446"/>
      <c r="W45" s="447"/>
      <c r="X45" s="449"/>
      <c r="Y45" s="442"/>
      <c r="Z45" s="442"/>
      <c r="AA45" s="442"/>
      <c r="AB45" s="442"/>
      <c r="AC45" s="442"/>
      <c r="AD45" s="450"/>
      <c r="AE45" s="438"/>
      <c r="AF45" s="436"/>
      <c r="AG45" s="436"/>
      <c r="AH45" s="437"/>
      <c r="AI45" s="514"/>
      <c r="AJ45" s="457"/>
      <c r="AK45" s="457"/>
      <c r="AL45" s="457"/>
      <c r="AM45" s="457"/>
      <c r="AN45" s="457"/>
      <c r="AO45" s="457"/>
      <c r="AP45" s="458"/>
      <c r="AR45" s="45"/>
      <c r="AS45" s="115"/>
      <c r="AT45" s="116"/>
      <c r="AU45" s="116"/>
      <c r="AV45" s="116"/>
      <c r="AW45" s="179"/>
      <c r="AX45" s="179"/>
      <c r="AY45" s="179"/>
      <c r="AZ45" s="179"/>
      <c r="BA45" s="185"/>
      <c r="BB45" s="185"/>
      <c r="BC45" s="185"/>
      <c r="BD45" s="185"/>
      <c r="BE45" s="185"/>
      <c r="BF45" s="185"/>
      <c r="BG45" s="185"/>
      <c r="BH45" s="230"/>
      <c r="BI45" s="230"/>
      <c r="BJ45" s="230"/>
      <c r="BK45" s="68"/>
      <c r="BL45" s="230"/>
      <c r="BM45" s="230"/>
      <c r="BN45" s="230"/>
      <c r="BO45" s="185"/>
      <c r="BP45" s="185"/>
      <c r="BQ45" s="185"/>
      <c r="BR45" s="185"/>
      <c r="BS45" s="185"/>
      <c r="BT45" s="185"/>
      <c r="BU45" s="185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45"/>
    </row>
    <row r="46" spans="2:86" ht="20.100000000000001" customHeight="1">
      <c r="B46" s="431">
        <v>2</v>
      </c>
      <c r="C46" s="432">
        <v>0.40972222222222227</v>
      </c>
      <c r="D46" s="433">
        <v>0.4375</v>
      </c>
      <c r="E46" s="434"/>
      <c r="F46" s="435"/>
      <c r="G46" s="436"/>
      <c r="H46" s="436"/>
      <c r="I46" s="437"/>
      <c r="J46" s="439" t="str">
        <f>E40</f>
        <v>ＦＣペンサーレ</v>
      </c>
      <c r="K46" s="440"/>
      <c r="L46" s="440"/>
      <c r="M46" s="440"/>
      <c r="N46" s="440"/>
      <c r="O46" s="440"/>
      <c r="P46" s="441"/>
      <c r="Q46" s="444">
        <f>IF(OR(S46="",S47=""),"",S46+S47)</f>
        <v>1</v>
      </c>
      <c r="R46" s="445"/>
      <c r="S46" s="55">
        <v>1</v>
      </c>
      <c r="T46" s="56" t="s">
        <v>123</v>
      </c>
      <c r="U46" s="55">
        <v>1</v>
      </c>
      <c r="V46" s="444">
        <f>IF(OR(U46="",U47=""),"",U46+U47)</f>
        <v>1</v>
      </c>
      <c r="W46" s="445"/>
      <c r="X46" s="444" t="str">
        <f>E38</f>
        <v>上河内ＪＳＣ</v>
      </c>
      <c r="Y46" s="440"/>
      <c r="Z46" s="440"/>
      <c r="AA46" s="440"/>
      <c r="AB46" s="440"/>
      <c r="AC46" s="440"/>
      <c r="AD46" s="448"/>
      <c r="AE46" s="435"/>
      <c r="AF46" s="436"/>
      <c r="AG46" s="436"/>
      <c r="AH46" s="437"/>
      <c r="AI46" s="461" t="str">
        <f ca="1">DBCS(INDIRECT("U12対戦スケジュール!g"&amp;(ROW()/2+18)))</f>
        <v>９／３／３／９</v>
      </c>
      <c r="AJ46" s="462"/>
      <c r="AK46" s="462"/>
      <c r="AL46" s="462"/>
      <c r="AM46" s="462"/>
      <c r="AN46" s="462"/>
      <c r="AO46" s="462"/>
      <c r="AP46" s="463"/>
      <c r="AR46" s="45"/>
      <c r="AS46" s="115"/>
      <c r="AT46" s="116"/>
      <c r="AU46" s="116"/>
      <c r="AV46" s="116"/>
      <c r="AW46" s="45"/>
      <c r="AX46" s="179"/>
      <c r="AY46" s="179"/>
      <c r="AZ46" s="179"/>
      <c r="BA46" s="230"/>
      <c r="BB46" s="185"/>
      <c r="BC46" s="185"/>
      <c r="BD46" s="185"/>
      <c r="BE46" s="185"/>
      <c r="BF46" s="185"/>
      <c r="BG46" s="185"/>
      <c r="BH46" s="230"/>
      <c r="BI46" s="230"/>
      <c r="BJ46" s="230"/>
      <c r="BK46" s="68"/>
      <c r="BL46" s="230"/>
      <c r="BM46" s="230"/>
      <c r="BN46" s="230"/>
      <c r="BO46" s="230"/>
      <c r="BP46" s="185"/>
      <c r="BQ46" s="185"/>
      <c r="BR46" s="185"/>
      <c r="BS46" s="185"/>
      <c r="BT46" s="185"/>
      <c r="BU46" s="185"/>
      <c r="BV46" s="45"/>
      <c r="BW46" s="179"/>
      <c r="BX46" s="179"/>
      <c r="BY46" s="179"/>
      <c r="BZ46" s="230"/>
      <c r="CA46" s="179"/>
      <c r="CB46" s="179"/>
      <c r="CC46" s="179"/>
      <c r="CD46" s="179"/>
      <c r="CE46" s="179"/>
      <c r="CF46" s="179"/>
      <c r="CG46" s="179"/>
      <c r="CH46" s="45"/>
    </row>
    <row r="47" spans="2:86" ht="20.100000000000001" customHeight="1">
      <c r="B47" s="431"/>
      <c r="C47" s="432"/>
      <c r="D47" s="433"/>
      <c r="E47" s="434"/>
      <c r="F47" s="438"/>
      <c r="G47" s="436"/>
      <c r="H47" s="436"/>
      <c r="I47" s="437"/>
      <c r="J47" s="442"/>
      <c r="K47" s="442"/>
      <c r="L47" s="442"/>
      <c r="M47" s="442"/>
      <c r="N47" s="442"/>
      <c r="O47" s="442"/>
      <c r="P47" s="443"/>
      <c r="Q47" s="446"/>
      <c r="R47" s="447"/>
      <c r="S47" s="53">
        <v>0</v>
      </c>
      <c r="T47" s="54" t="s">
        <v>123</v>
      </c>
      <c r="U47" s="53">
        <v>0</v>
      </c>
      <c r="V47" s="446"/>
      <c r="W47" s="447"/>
      <c r="X47" s="449"/>
      <c r="Y47" s="442"/>
      <c r="Z47" s="442"/>
      <c r="AA47" s="442"/>
      <c r="AB47" s="442"/>
      <c r="AC47" s="442"/>
      <c r="AD47" s="450"/>
      <c r="AE47" s="438"/>
      <c r="AF47" s="436"/>
      <c r="AG47" s="436"/>
      <c r="AH47" s="437"/>
      <c r="AI47" s="514"/>
      <c r="AJ47" s="457"/>
      <c r="AK47" s="457"/>
      <c r="AL47" s="457"/>
      <c r="AM47" s="457"/>
      <c r="AN47" s="457"/>
      <c r="AO47" s="457"/>
      <c r="AP47" s="458"/>
      <c r="AR47" s="45"/>
      <c r="AS47" s="115"/>
      <c r="AT47" s="116"/>
      <c r="AU47" s="116"/>
      <c r="AV47" s="116"/>
      <c r="AW47" s="179"/>
      <c r="AX47" s="179"/>
      <c r="AY47" s="179"/>
      <c r="AZ47" s="179"/>
      <c r="BA47" s="185"/>
      <c r="BB47" s="185"/>
      <c r="BC47" s="185"/>
      <c r="BD47" s="185"/>
      <c r="BE47" s="185"/>
      <c r="BF47" s="185"/>
      <c r="BG47" s="185"/>
      <c r="BH47" s="230"/>
      <c r="BI47" s="230"/>
      <c r="BJ47" s="230"/>
      <c r="BK47" s="68"/>
      <c r="BL47" s="230"/>
      <c r="BM47" s="230"/>
      <c r="BN47" s="230"/>
      <c r="BO47" s="185"/>
      <c r="BP47" s="185"/>
      <c r="BQ47" s="185"/>
      <c r="BR47" s="185"/>
      <c r="BS47" s="185"/>
      <c r="BT47" s="185"/>
      <c r="BU47" s="185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45"/>
    </row>
    <row r="48" spans="2:86" ht="20.100000000000001" customHeight="1">
      <c r="B48" s="431">
        <v>3</v>
      </c>
      <c r="C48" s="432">
        <v>0.44444444444444442</v>
      </c>
      <c r="D48" s="433"/>
      <c r="E48" s="434"/>
      <c r="F48" s="435"/>
      <c r="G48" s="436"/>
      <c r="H48" s="436"/>
      <c r="I48" s="437"/>
      <c r="J48" s="439" t="str">
        <f>AG39</f>
        <v>本郷北ＦＣ</v>
      </c>
      <c r="K48" s="440"/>
      <c r="L48" s="440"/>
      <c r="M48" s="440"/>
      <c r="N48" s="440"/>
      <c r="O48" s="440"/>
      <c r="P48" s="441"/>
      <c r="Q48" s="444">
        <f>IF(OR(S48="",S49=""),"",S48+S49)</f>
        <v>1</v>
      </c>
      <c r="R48" s="445"/>
      <c r="S48" s="55">
        <v>1</v>
      </c>
      <c r="T48" s="56" t="s">
        <v>123</v>
      </c>
      <c r="U48" s="55">
        <v>0</v>
      </c>
      <c r="V48" s="444">
        <f>IF(OR(U48="",U49=""),"",U48+U49)</f>
        <v>0</v>
      </c>
      <c r="W48" s="445"/>
      <c r="X48" s="444" t="str">
        <f>AG40</f>
        <v>ともぞうＳＣ・Ｂ</v>
      </c>
      <c r="Y48" s="440"/>
      <c r="Z48" s="440"/>
      <c r="AA48" s="440"/>
      <c r="AB48" s="440"/>
      <c r="AC48" s="440"/>
      <c r="AD48" s="448"/>
      <c r="AE48" s="435"/>
      <c r="AF48" s="436"/>
      <c r="AG48" s="436"/>
      <c r="AH48" s="437"/>
      <c r="AI48" s="461" t="str">
        <f ca="1">DBCS(INDIRECT("U12対戦スケジュール!g"&amp;(ROW()/2+18)))</f>
        <v>４／７／７／４</v>
      </c>
      <c r="AJ48" s="462"/>
      <c r="AK48" s="462"/>
      <c r="AL48" s="462"/>
      <c r="AM48" s="462"/>
      <c r="AN48" s="462"/>
      <c r="AO48" s="462"/>
      <c r="AP48" s="463"/>
      <c r="AR48" s="45"/>
      <c r="AS48" s="115"/>
      <c r="AT48" s="116"/>
      <c r="AU48" s="116"/>
      <c r="AV48" s="116"/>
      <c r="AW48" s="45"/>
      <c r="AX48" s="179"/>
      <c r="AY48" s="179"/>
      <c r="AZ48" s="179"/>
      <c r="BA48" s="230"/>
      <c r="BB48" s="185"/>
      <c r="BC48" s="185"/>
      <c r="BD48" s="185"/>
      <c r="BE48" s="185"/>
      <c r="BF48" s="185"/>
      <c r="BG48" s="185"/>
      <c r="BH48" s="230"/>
      <c r="BI48" s="230"/>
      <c r="BJ48" s="230"/>
      <c r="BK48" s="68"/>
      <c r="BL48" s="230"/>
      <c r="BM48" s="230"/>
      <c r="BN48" s="230"/>
      <c r="BO48" s="230"/>
      <c r="BP48" s="185"/>
      <c r="BQ48" s="185"/>
      <c r="BR48" s="185"/>
      <c r="BS48" s="185"/>
      <c r="BT48" s="185"/>
      <c r="BU48" s="185"/>
      <c r="BV48" s="45"/>
      <c r="BW48" s="179"/>
      <c r="BX48" s="179"/>
      <c r="BY48" s="179"/>
      <c r="BZ48" s="230"/>
      <c r="CA48" s="179"/>
      <c r="CB48" s="179"/>
      <c r="CC48" s="179"/>
      <c r="CD48" s="179"/>
      <c r="CE48" s="179"/>
      <c r="CF48" s="179"/>
      <c r="CG48" s="179"/>
      <c r="CH48" s="45"/>
    </row>
    <row r="49" spans="1:86" ht="20.100000000000001" customHeight="1">
      <c r="B49" s="431"/>
      <c r="C49" s="432"/>
      <c r="D49" s="433"/>
      <c r="E49" s="434"/>
      <c r="F49" s="438"/>
      <c r="G49" s="436"/>
      <c r="H49" s="436"/>
      <c r="I49" s="437"/>
      <c r="J49" s="442"/>
      <c r="K49" s="442"/>
      <c r="L49" s="442"/>
      <c r="M49" s="442"/>
      <c r="N49" s="442"/>
      <c r="O49" s="442"/>
      <c r="P49" s="443"/>
      <c r="Q49" s="446"/>
      <c r="R49" s="447"/>
      <c r="S49" s="53">
        <v>0</v>
      </c>
      <c r="T49" s="54" t="s">
        <v>123</v>
      </c>
      <c r="U49" s="53">
        <v>0</v>
      </c>
      <c r="V49" s="446"/>
      <c r="W49" s="447"/>
      <c r="X49" s="449"/>
      <c r="Y49" s="442"/>
      <c r="Z49" s="442"/>
      <c r="AA49" s="442"/>
      <c r="AB49" s="442"/>
      <c r="AC49" s="442"/>
      <c r="AD49" s="450"/>
      <c r="AE49" s="438"/>
      <c r="AF49" s="436"/>
      <c r="AG49" s="436"/>
      <c r="AH49" s="437"/>
      <c r="AI49" s="459"/>
      <c r="AJ49" s="387"/>
      <c r="AK49" s="387"/>
      <c r="AL49" s="387"/>
      <c r="AM49" s="387"/>
      <c r="AN49" s="387"/>
      <c r="AO49" s="387"/>
      <c r="AP49" s="460"/>
      <c r="AR49" s="45"/>
      <c r="AS49" s="115"/>
      <c r="AT49" s="116"/>
      <c r="AU49" s="116"/>
      <c r="AV49" s="116"/>
      <c r="AW49" s="179"/>
      <c r="AX49" s="179"/>
      <c r="AY49" s="179"/>
      <c r="AZ49" s="179"/>
      <c r="BA49" s="185"/>
      <c r="BB49" s="185"/>
      <c r="BC49" s="185"/>
      <c r="BD49" s="185"/>
      <c r="BE49" s="185"/>
      <c r="BF49" s="185"/>
      <c r="BG49" s="185"/>
      <c r="BH49" s="230"/>
      <c r="BI49" s="230"/>
      <c r="BJ49" s="230"/>
      <c r="BK49" s="68"/>
      <c r="BL49" s="230"/>
      <c r="BM49" s="230"/>
      <c r="BN49" s="230"/>
      <c r="BO49" s="185"/>
      <c r="BP49" s="185"/>
      <c r="BQ49" s="185"/>
      <c r="BR49" s="185"/>
      <c r="BS49" s="185"/>
      <c r="BT49" s="185"/>
      <c r="BU49" s="185"/>
      <c r="BV49" s="179"/>
      <c r="BW49" s="179"/>
      <c r="BX49" s="179"/>
      <c r="BY49" s="179"/>
      <c r="BZ49" s="179"/>
      <c r="CA49" s="179"/>
      <c r="CB49" s="179"/>
      <c r="CC49" s="179"/>
      <c r="CD49" s="179"/>
      <c r="CE49" s="179"/>
      <c r="CF49" s="179"/>
      <c r="CG49" s="179"/>
      <c r="CH49" s="45"/>
    </row>
    <row r="50" spans="1:86" ht="20.100000000000001" customHeight="1">
      <c r="B50" s="431">
        <v>4</v>
      </c>
      <c r="C50" s="432">
        <v>0.47916666666666669</v>
      </c>
      <c r="D50" s="433">
        <v>0.4375</v>
      </c>
      <c r="E50" s="434"/>
      <c r="F50" s="435"/>
      <c r="G50" s="436"/>
      <c r="H50" s="436"/>
      <c r="I50" s="437"/>
      <c r="J50" s="439" t="str">
        <f>E39</f>
        <v>泉ＦＣ宇都宮</v>
      </c>
      <c r="K50" s="440"/>
      <c r="L50" s="440"/>
      <c r="M50" s="440"/>
      <c r="N50" s="440"/>
      <c r="O50" s="440"/>
      <c r="P50" s="441"/>
      <c r="Q50" s="444">
        <f>IF(OR(S50="",S51=""),"",S50+S51)</f>
        <v>0</v>
      </c>
      <c r="R50" s="445"/>
      <c r="S50" s="55">
        <v>0</v>
      </c>
      <c r="T50" s="56" t="s">
        <v>123</v>
      </c>
      <c r="U50" s="55">
        <v>0</v>
      </c>
      <c r="V50" s="444">
        <f>IF(OR(U50="",U51=""),"",U50+U51)</f>
        <v>5</v>
      </c>
      <c r="W50" s="445"/>
      <c r="X50" s="444" t="str">
        <f>E40</f>
        <v>ＦＣペンサーレ</v>
      </c>
      <c r="Y50" s="440"/>
      <c r="Z50" s="440"/>
      <c r="AA50" s="440"/>
      <c r="AB50" s="440"/>
      <c r="AC50" s="440"/>
      <c r="AD50" s="448"/>
      <c r="AE50" s="435"/>
      <c r="AF50" s="436"/>
      <c r="AG50" s="436"/>
      <c r="AH50" s="437"/>
      <c r="AI50" s="456" t="str">
        <f ca="1">DBCS(INDIRECT("U12対戦スケジュール!g"&amp;(ROW()/2+18)))</f>
        <v>６／９／９／６</v>
      </c>
      <c r="AJ50" s="457"/>
      <c r="AK50" s="457"/>
      <c r="AL50" s="457"/>
      <c r="AM50" s="457"/>
      <c r="AN50" s="457"/>
      <c r="AO50" s="457"/>
      <c r="AP50" s="458"/>
      <c r="AR50" s="45"/>
      <c r="AS50" s="115"/>
      <c r="AT50" s="116"/>
      <c r="AU50" s="116"/>
      <c r="AV50" s="116"/>
      <c r="AW50" s="45"/>
      <c r="AX50" s="179"/>
      <c r="AY50" s="179"/>
      <c r="AZ50" s="179"/>
      <c r="BA50" s="230"/>
      <c r="BB50" s="185"/>
      <c r="BC50" s="185"/>
      <c r="BD50" s="185"/>
      <c r="BE50" s="185"/>
      <c r="BF50" s="185"/>
      <c r="BG50" s="185"/>
      <c r="BH50" s="230"/>
      <c r="BI50" s="230"/>
      <c r="BJ50" s="230"/>
      <c r="BK50" s="68"/>
      <c r="BL50" s="230"/>
      <c r="BM50" s="230"/>
      <c r="BN50" s="230"/>
      <c r="BO50" s="230"/>
      <c r="BP50" s="185"/>
      <c r="BQ50" s="185"/>
      <c r="BR50" s="185"/>
      <c r="BS50" s="185"/>
      <c r="BT50" s="185"/>
      <c r="BU50" s="185"/>
      <c r="BV50" s="45"/>
      <c r="BW50" s="179"/>
      <c r="BX50" s="179"/>
      <c r="BY50" s="179"/>
      <c r="BZ50" s="230"/>
      <c r="CA50" s="179"/>
      <c r="CB50" s="179"/>
      <c r="CC50" s="179"/>
      <c r="CD50" s="179"/>
      <c r="CE50" s="179"/>
      <c r="CF50" s="179"/>
      <c r="CG50" s="179"/>
      <c r="CH50" s="45"/>
    </row>
    <row r="51" spans="1:86" ht="20.100000000000001" customHeight="1">
      <c r="B51" s="431"/>
      <c r="C51" s="432"/>
      <c r="D51" s="433"/>
      <c r="E51" s="434"/>
      <c r="F51" s="438"/>
      <c r="G51" s="436"/>
      <c r="H51" s="436"/>
      <c r="I51" s="437"/>
      <c r="J51" s="442"/>
      <c r="K51" s="442"/>
      <c r="L51" s="442"/>
      <c r="M51" s="442"/>
      <c r="N51" s="442"/>
      <c r="O51" s="442"/>
      <c r="P51" s="443"/>
      <c r="Q51" s="446"/>
      <c r="R51" s="447"/>
      <c r="S51" s="53">
        <v>0</v>
      </c>
      <c r="T51" s="54" t="s">
        <v>123</v>
      </c>
      <c r="U51" s="53">
        <v>5</v>
      </c>
      <c r="V51" s="446"/>
      <c r="W51" s="447"/>
      <c r="X51" s="449"/>
      <c r="Y51" s="442"/>
      <c r="Z51" s="442"/>
      <c r="AA51" s="442"/>
      <c r="AB51" s="442"/>
      <c r="AC51" s="442"/>
      <c r="AD51" s="450"/>
      <c r="AE51" s="438"/>
      <c r="AF51" s="436"/>
      <c r="AG51" s="436"/>
      <c r="AH51" s="437"/>
      <c r="AI51" s="514"/>
      <c r="AJ51" s="457"/>
      <c r="AK51" s="457"/>
      <c r="AL51" s="457"/>
      <c r="AM51" s="457"/>
      <c r="AN51" s="457"/>
      <c r="AO51" s="457"/>
      <c r="AP51" s="458"/>
      <c r="AR51" s="45"/>
      <c r="AS51" s="115"/>
      <c r="AT51" s="116"/>
      <c r="AU51" s="116"/>
      <c r="AV51" s="116"/>
      <c r="AW51" s="179"/>
      <c r="AX51" s="179"/>
      <c r="AY51" s="179"/>
      <c r="AZ51" s="179"/>
      <c r="BA51" s="185"/>
      <c r="BB51" s="185"/>
      <c r="BC51" s="185"/>
      <c r="BD51" s="185"/>
      <c r="BE51" s="185"/>
      <c r="BF51" s="185"/>
      <c r="BG51" s="185"/>
      <c r="BH51" s="230"/>
      <c r="BI51" s="230"/>
      <c r="BJ51" s="230"/>
      <c r="BK51" s="68"/>
      <c r="BL51" s="230"/>
      <c r="BM51" s="230"/>
      <c r="BN51" s="230"/>
      <c r="BO51" s="185"/>
      <c r="BP51" s="185"/>
      <c r="BQ51" s="185"/>
      <c r="BR51" s="185"/>
      <c r="BS51" s="185"/>
      <c r="BT51" s="185"/>
      <c r="BU51" s="185"/>
      <c r="BV51" s="179"/>
      <c r="BW51" s="179"/>
      <c r="BX51" s="179"/>
      <c r="BY51" s="179"/>
      <c r="BZ51" s="179"/>
      <c r="CA51" s="179"/>
      <c r="CB51" s="179"/>
      <c r="CC51" s="179"/>
      <c r="CD51" s="179"/>
      <c r="CE51" s="179"/>
      <c r="CF51" s="179"/>
      <c r="CG51" s="179"/>
      <c r="CH51" s="45"/>
    </row>
    <row r="52" spans="1:86" ht="20.100000000000001" customHeight="1">
      <c r="B52" s="431">
        <v>5</v>
      </c>
      <c r="C52" s="432">
        <v>0.51388888888888895</v>
      </c>
      <c r="D52" s="433"/>
      <c r="E52" s="434"/>
      <c r="F52" s="435"/>
      <c r="G52" s="436"/>
      <c r="H52" s="436"/>
      <c r="I52" s="437"/>
      <c r="J52" s="439" t="str">
        <f>AG38</f>
        <v>緑が丘ＹＦＣ</v>
      </c>
      <c r="K52" s="440"/>
      <c r="L52" s="440"/>
      <c r="M52" s="440"/>
      <c r="N52" s="440"/>
      <c r="O52" s="440"/>
      <c r="P52" s="441"/>
      <c r="Q52" s="444">
        <f>IF(OR(S52="",S53=""),"",S52+S53)</f>
        <v>1</v>
      </c>
      <c r="R52" s="445"/>
      <c r="S52" s="55">
        <v>1</v>
      </c>
      <c r="T52" s="56" t="s">
        <v>123</v>
      </c>
      <c r="U52" s="55">
        <v>0</v>
      </c>
      <c r="V52" s="444">
        <f>IF(OR(U52="",U53=""),"",U52+U53)</f>
        <v>1</v>
      </c>
      <c r="W52" s="445"/>
      <c r="X52" s="444" t="str">
        <f>AG39</f>
        <v>本郷北ＦＣ</v>
      </c>
      <c r="Y52" s="440"/>
      <c r="Z52" s="440"/>
      <c r="AA52" s="440"/>
      <c r="AB52" s="440"/>
      <c r="AC52" s="440"/>
      <c r="AD52" s="448"/>
      <c r="AE52" s="435"/>
      <c r="AF52" s="436"/>
      <c r="AG52" s="436"/>
      <c r="AH52" s="437"/>
      <c r="AI52" s="461" t="str">
        <f ca="1">DBCS(INDIRECT("U12対戦スケジュール!g"&amp;(ROW()/2+18)))</f>
        <v>１／４／４／１</v>
      </c>
      <c r="AJ52" s="462"/>
      <c r="AK52" s="462"/>
      <c r="AL52" s="462"/>
      <c r="AM52" s="462"/>
      <c r="AN52" s="462"/>
      <c r="AO52" s="462"/>
      <c r="AP52" s="463"/>
      <c r="AR52" s="45"/>
      <c r="AS52" s="115"/>
      <c r="AT52" s="116"/>
      <c r="AU52" s="116"/>
      <c r="AV52" s="116"/>
      <c r="AW52" s="45"/>
      <c r="AX52" s="179"/>
      <c r="AY52" s="179"/>
      <c r="AZ52" s="179"/>
      <c r="BA52" s="230"/>
      <c r="BB52" s="185"/>
      <c r="BC52" s="185"/>
      <c r="BD52" s="185"/>
      <c r="BE52" s="185"/>
      <c r="BF52" s="185"/>
      <c r="BG52" s="185"/>
      <c r="BH52" s="230"/>
      <c r="BI52" s="230"/>
      <c r="BJ52" s="230"/>
      <c r="BK52" s="68"/>
      <c r="BL52" s="230"/>
      <c r="BM52" s="230"/>
      <c r="BN52" s="230"/>
      <c r="BO52" s="230"/>
      <c r="BP52" s="185"/>
      <c r="BQ52" s="185"/>
      <c r="BR52" s="185"/>
      <c r="BS52" s="185"/>
      <c r="BT52" s="185"/>
      <c r="BU52" s="185"/>
      <c r="BV52" s="45"/>
      <c r="BW52" s="179"/>
      <c r="BX52" s="179"/>
      <c r="BY52" s="179"/>
      <c r="BZ52" s="230"/>
      <c r="CA52" s="179"/>
      <c r="CB52" s="179"/>
      <c r="CC52" s="179"/>
      <c r="CD52" s="179"/>
      <c r="CE52" s="179"/>
      <c r="CF52" s="179"/>
      <c r="CG52" s="179"/>
      <c r="CH52" s="45"/>
    </row>
    <row r="53" spans="1:86" ht="20.100000000000001" customHeight="1">
      <c r="B53" s="431"/>
      <c r="C53" s="432"/>
      <c r="D53" s="433"/>
      <c r="E53" s="434"/>
      <c r="F53" s="438"/>
      <c r="G53" s="436"/>
      <c r="H53" s="436"/>
      <c r="I53" s="437"/>
      <c r="J53" s="442"/>
      <c r="K53" s="442"/>
      <c r="L53" s="442"/>
      <c r="M53" s="442"/>
      <c r="N53" s="442"/>
      <c r="O53" s="442"/>
      <c r="P53" s="443"/>
      <c r="Q53" s="446"/>
      <c r="R53" s="447"/>
      <c r="S53" s="53">
        <v>0</v>
      </c>
      <c r="T53" s="54" t="s">
        <v>123</v>
      </c>
      <c r="U53" s="53">
        <v>1</v>
      </c>
      <c r="V53" s="446"/>
      <c r="W53" s="447"/>
      <c r="X53" s="449"/>
      <c r="Y53" s="442"/>
      <c r="Z53" s="442"/>
      <c r="AA53" s="442"/>
      <c r="AB53" s="442"/>
      <c r="AC53" s="442"/>
      <c r="AD53" s="450"/>
      <c r="AE53" s="438"/>
      <c r="AF53" s="436"/>
      <c r="AG53" s="436"/>
      <c r="AH53" s="437"/>
      <c r="AI53" s="459"/>
      <c r="AJ53" s="387"/>
      <c r="AK53" s="387"/>
      <c r="AL53" s="387"/>
      <c r="AM53" s="387"/>
      <c r="AN53" s="387"/>
      <c r="AO53" s="387"/>
      <c r="AP53" s="460"/>
      <c r="AR53" s="45"/>
      <c r="AS53" s="115"/>
      <c r="AT53" s="116"/>
      <c r="AU53" s="116"/>
      <c r="AV53" s="116"/>
      <c r="AW53" s="179"/>
      <c r="AX53" s="179"/>
      <c r="AY53" s="179"/>
      <c r="AZ53" s="179"/>
      <c r="BA53" s="185"/>
      <c r="BB53" s="185"/>
      <c r="BC53" s="185"/>
      <c r="BD53" s="185"/>
      <c r="BE53" s="185"/>
      <c r="BF53" s="185"/>
      <c r="BG53" s="185"/>
      <c r="BH53" s="230"/>
      <c r="BI53" s="230"/>
      <c r="BJ53" s="230"/>
      <c r="BK53" s="68"/>
      <c r="BL53" s="230"/>
      <c r="BM53" s="230"/>
      <c r="BN53" s="230"/>
      <c r="BO53" s="185"/>
      <c r="BP53" s="185"/>
      <c r="BQ53" s="185"/>
      <c r="BR53" s="185"/>
      <c r="BS53" s="185"/>
      <c r="BT53" s="185"/>
      <c r="BU53" s="185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45"/>
    </row>
    <row r="54" spans="1:86" ht="20.100000000000001" customHeight="1">
      <c r="B54" s="431">
        <v>6</v>
      </c>
      <c r="C54" s="432">
        <v>0.54861111111111105</v>
      </c>
      <c r="D54" s="433">
        <v>0.4375</v>
      </c>
      <c r="E54" s="434"/>
      <c r="F54" s="435"/>
      <c r="G54" s="436"/>
      <c r="H54" s="436"/>
      <c r="I54" s="437"/>
      <c r="J54" s="439" t="str">
        <f>E38</f>
        <v>上河内ＪＳＣ</v>
      </c>
      <c r="K54" s="440"/>
      <c r="L54" s="440"/>
      <c r="M54" s="440"/>
      <c r="N54" s="440"/>
      <c r="O54" s="440"/>
      <c r="P54" s="441"/>
      <c r="Q54" s="444">
        <f>IF(OR(S54="",S55=""),"",S54+S55)</f>
        <v>5</v>
      </c>
      <c r="R54" s="445"/>
      <c r="S54" s="55">
        <v>1</v>
      </c>
      <c r="T54" s="56" t="s">
        <v>123</v>
      </c>
      <c r="U54" s="55">
        <v>0</v>
      </c>
      <c r="V54" s="444">
        <f>IF(OR(U54="",U55=""),"",U54+U55)</f>
        <v>0</v>
      </c>
      <c r="W54" s="445"/>
      <c r="X54" s="444" t="str">
        <f>E39</f>
        <v>泉ＦＣ宇都宮</v>
      </c>
      <c r="Y54" s="440"/>
      <c r="Z54" s="440"/>
      <c r="AA54" s="440"/>
      <c r="AB54" s="440"/>
      <c r="AC54" s="440"/>
      <c r="AD54" s="448"/>
      <c r="AE54" s="435"/>
      <c r="AF54" s="436"/>
      <c r="AG54" s="436"/>
      <c r="AH54" s="437"/>
      <c r="AI54" s="461" t="str">
        <f ca="1">DBCS(INDIRECT("U12対戦スケジュール!g"&amp;(ROW()/2+18)))</f>
        <v>３／６／６／３</v>
      </c>
      <c r="AJ54" s="462"/>
      <c r="AK54" s="462"/>
      <c r="AL54" s="462"/>
      <c r="AM54" s="462"/>
      <c r="AN54" s="462"/>
      <c r="AO54" s="462"/>
      <c r="AP54" s="463"/>
      <c r="AR54" s="45"/>
      <c r="AS54" s="115"/>
      <c r="AT54" s="116"/>
      <c r="AU54" s="116"/>
      <c r="AV54" s="116"/>
      <c r="AW54" s="45"/>
      <c r="AX54" s="179"/>
      <c r="AY54" s="179"/>
      <c r="AZ54" s="179"/>
      <c r="BA54" s="230"/>
      <c r="BB54" s="185"/>
      <c r="BC54" s="185"/>
      <c r="BD54" s="185"/>
      <c r="BE54" s="185"/>
      <c r="BF54" s="185"/>
      <c r="BG54" s="185"/>
      <c r="BH54" s="230"/>
      <c r="BI54" s="230"/>
      <c r="BJ54" s="230"/>
      <c r="BK54" s="68"/>
      <c r="BL54" s="230"/>
      <c r="BM54" s="230"/>
      <c r="BN54" s="230"/>
      <c r="BO54" s="230"/>
      <c r="BP54" s="185"/>
      <c r="BQ54" s="185"/>
      <c r="BR54" s="185"/>
      <c r="BS54" s="185"/>
      <c r="BT54" s="185"/>
      <c r="BU54" s="185"/>
      <c r="BV54" s="45"/>
      <c r="BW54" s="179"/>
      <c r="BX54" s="179"/>
      <c r="BY54" s="179"/>
      <c r="BZ54" s="230"/>
      <c r="CA54" s="179"/>
      <c r="CB54" s="179"/>
      <c r="CC54" s="179"/>
      <c r="CD54" s="179"/>
      <c r="CE54" s="179"/>
      <c r="CF54" s="179"/>
      <c r="CG54" s="179"/>
      <c r="CH54" s="45"/>
    </row>
    <row r="55" spans="1:86" ht="20.100000000000001" customHeight="1" thickBot="1">
      <c r="B55" s="468"/>
      <c r="C55" s="472"/>
      <c r="D55" s="473"/>
      <c r="E55" s="474"/>
      <c r="F55" s="476"/>
      <c r="G55" s="477"/>
      <c r="H55" s="477"/>
      <c r="I55" s="478"/>
      <c r="J55" s="482"/>
      <c r="K55" s="482"/>
      <c r="L55" s="482"/>
      <c r="M55" s="482"/>
      <c r="N55" s="482"/>
      <c r="O55" s="482"/>
      <c r="P55" s="483"/>
      <c r="Q55" s="549"/>
      <c r="R55" s="550"/>
      <c r="S55" s="57">
        <v>4</v>
      </c>
      <c r="T55" s="58" t="s">
        <v>123</v>
      </c>
      <c r="U55" s="57">
        <v>0</v>
      </c>
      <c r="V55" s="549"/>
      <c r="W55" s="550"/>
      <c r="X55" s="552"/>
      <c r="Y55" s="482"/>
      <c r="Z55" s="482"/>
      <c r="AA55" s="482"/>
      <c r="AB55" s="482"/>
      <c r="AC55" s="482"/>
      <c r="AD55" s="553"/>
      <c r="AE55" s="476"/>
      <c r="AF55" s="477"/>
      <c r="AG55" s="477"/>
      <c r="AH55" s="478"/>
      <c r="AI55" s="464"/>
      <c r="AJ55" s="465"/>
      <c r="AK55" s="465"/>
      <c r="AL55" s="465"/>
      <c r="AM55" s="465"/>
      <c r="AN55" s="465"/>
      <c r="AO55" s="465"/>
      <c r="AP55" s="466"/>
      <c r="AR55" s="45"/>
      <c r="AS55" s="115"/>
      <c r="AT55" s="116"/>
      <c r="AU55" s="116"/>
      <c r="AV55" s="116"/>
      <c r="AW55" s="179"/>
      <c r="AX55" s="179"/>
      <c r="AY55" s="179"/>
      <c r="AZ55" s="179"/>
      <c r="BA55" s="185"/>
      <c r="BB55" s="185"/>
      <c r="BC55" s="185"/>
      <c r="BD55" s="185"/>
      <c r="BE55" s="185"/>
      <c r="BF55" s="185"/>
      <c r="BG55" s="185"/>
      <c r="BH55" s="230"/>
      <c r="BI55" s="230"/>
      <c r="BJ55" s="230"/>
      <c r="BK55" s="68"/>
      <c r="BL55" s="230"/>
      <c r="BM55" s="230"/>
      <c r="BN55" s="230"/>
      <c r="BO55" s="185"/>
      <c r="BP55" s="185"/>
      <c r="BQ55" s="185"/>
      <c r="BR55" s="185"/>
      <c r="BS55" s="185"/>
      <c r="BT55" s="185"/>
      <c r="BU55" s="185"/>
      <c r="BV55" s="179"/>
      <c r="BW55" s="179"/>
      <c r="BX55" s="179"/>
      <c r="BY55" s="179"/>
      <c r="BZ55" s="179"/>
      <c r="CA55" s="179"/>
      <c r="CB55" s="179"/>
      <c r="CC55" s="179"/>
      <c r="CD55" s="179"/>
      <c r="CE55" s="179"/>
      <c r="CF55" s="179"/>
      <c r="CG55" s="179"/>
      <c r="CH55" s="45"/>
    </row>
    <row r="56" spans="1:86" s="47" customFormat="1" ht="15.75" customHeight="1" thickBot="1">
      <c r="A56" s="45"/>
      <c r="B56" s="59"/>
      <c r="C56" s="60"/>
      <c r="D56" s="60"/>
      <c r="E56" s="60"/>
      <c r="F56" s="59"/>
      <c r="G56" s="59"/>
      <c r="H56" s="59"/>
      <c r="I56" s="59"/>
      <c r="J56" s="59"/>
      <c r="K56" s="61"/>
      <c r="L56" s="61"/>
      <c r="M56" s="62"/>
      <c r="N56" s="63"/>
      <c r="O56" s="62"/>
      <c r="P56" s="61"/>
      <c r="Q56" s="61"/>
      <c r="R56" s="59"/>
      <c r="S56" s="59"/>
      <c r="T56" s="59"/>
      <c r="U56" s="59"/>
      <c r="V56" s="59"/>
      <c r="W56" s="64"/>
      <c r="X56" s="64"/>
      <c r="Y56" s="64"/>
      <c r="Z56" s="64"/>
      <c r="AA56" s="64"/>
      <c r="AB56" s="64"/>
      <c r="AC56" s="45"/>
      <c r="AR56" s="45"/>
      <c r="AS56" s="115"/>
      <c r="AT56" s="116"/>
      <c r="AU56" s="116"/>
      <c r="AV56" s="116"/>
      <c r="AW56" s="115"/>
      <c r="AX56" s="115"/>
      <c r="AY56" s="115"/>
      <c r="AZ56" s="115"/>
      <c r="BA56" s="115"/>
      <c r="BB56" s="230"/>
      <c r="BC56" s="230"/>
      <c r="BD56" s="62"/>
      <c r="BE56" s="63"/>
      <c r="BF56" s="62"/>
      <c r="BG56" s="230"/>
      <c r="BH56" s="230"/>
      <c r="BI56" s="115"/>
      <c r="BJ56" s="115"/>
      <c r="BK56" s="115"/>
      <c r="BL56" s="115"/>
      <c r="BM56" s="115"/>
      <c r="BN56" s="64"/>
      <c r="BO56" s="64"/>
      <c r="BP56" s="64"/>
      <c r="BQ56" s="64"/>
      <c r="BR56" s="64"/>
      <c r="BS56" s="64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</row>
    <row r="57" spans="1:86" ht="20.25" customHeight="1" thickBot="1">
      <c r="D57" s="451" t="s">
        <v>124</v>
      </c>
      <c r="E57" s="452"/>
      <c r="F57" s="452"/>
      <c r="G57" s="452"/>
      <c r="H57" s="452"/>
      <c r="I57" s="452"/>
      <c r="J57" s="452" t="s">
        <v>121</v>
      </c>
      <c r="K57" s="452"/>
      <c r="L57" s="452"/>
      <c r="M57" s="452"/>
      <c r="N57" s="452"/>
      <c r="O57" s="452"/>
      <c r="P57" s="452"/>
      <c r="Q57" s="452"/>
      <c r="R57" s="453" t="s">
        <v>125</v>
      </c>
      <c r="S57" s="453"/>
      <c r="T57" s="453"/>
      <c r="U57" s="453"/>
      <c r="V57" s="453"/>
      <c r="W57" s="453"/>
      <c r="X57" s="453"/>
      <c r="Y57" s="453"/>
      <c r="Z57" s="453"/>
      <c r="AA57" s="454" t="s">
        <v>126</v>
      </c>
      <c r="AB57" s="454"/>
      <c r="AC57" s="454"/>
      <c r="AD57" s="454" t="s">
        <v>127</v>
      </c>
      <c r="AE57" s="454"/>
      <c r="AF57" s="454"/>
      <c r="AG57" s="454"/>
      <c r="AH57" s="454"/>
      <c r="AI57" s="454"/>
      <c r="AJ57" s="454"/>
      <c r="AK57" s="454"/>
      <c r="AL57" s="454"/>
      <c r="AM57" s="455"/>
      <c r="AR57" s="45"/>
      <c r="AS57" s="45"/>
      <c r="AT57" s="4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230"/>
      <c r="BJ57" s="230"/>
      <c r="BK57" s="230"/>
      <c r="BL57" s="230"/>
      <c r="BM57" s="230"/>
      <c r="BN57" s="230"/>
      <c r="BO57" s="230"/>
      <c r="BP57" s="230"/>
      <c r="BQ57" s="230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45"/>
      <c r="CF57" s="45"/>
      <c r="CG57" s="45"/>
      <c r="CH57" s="45"/>
    </row>
    <row r="58" spans="1:86" ht="30" customHeight="1">
      <c r="D58" s="410" t="s">
        <v>128</v>
      </c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2"/>
      <c r="S58" s="412"/>
      <c r="T58" s="412"/>
      <c r="U58" s="412"/>
      <c r="V58" s="412"/>
      <c r="W58" s="412"/>
      <c r="X58" s="412"/>
      <c r="Y58" s="412"/>
      <c r="Z58" s="412"/>
      <c r="AA58" s="413"/>
      <c r="AB58" s="413"/>
      <c r="AC58" s="413"/>
      <c r="AD58" s="414"/>
      <c r="AE58" s="414"/>
      <c r="AF58" s="414"/>
      <c r="AG58" s="414"/>
      <c r="AH58" s="414"/>
      <c r="AI58" s="414"/>
      <c r="AJ58" s="414"/>
      <c r="AK58" s="414"/>
      <c r="AL58" s="414"/>
      <c r="AM58" s="415"/>
      <c r="AR58" s="45"/>
      <c r="AS58" s="45"/>
      <c r="AT58" s="4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230"/>
      <c r="BJ58" s="230"/>
      <c r="BK58" s="230"/>
      <c r="BL58" s="230"/>
      <c r="BM58" s="230"/>
      <c r="BN58" s="230"/>
      <c r="BO58" s="230"/>
      <c r="BP58" s="230"/>
      <c r="BQ58" s="230"/>
      <c r="BR58" s="117"/>
      <c r="BS58" s="117"/>
      <c r="BT58" s="11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45"/>
      <c r="CF58" s="45"/>
      <c r="CG58" s="45"/>
      <c r="CH58" s="45"/>
    </row>
    <row r="59" spans="1:86" ht="30" customHeight="1">
      <c r="D59" s="419" t="s">
        <v>128</v>
      </c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1"/>
      <c r="S59" s="421"/>
      <c r="T59" s="421"/>
      <c r="U59" s="421"/>
      <c r="V59" s="421"/>
      <c r="W59" s="421"/>
      <c r="X59" s="421"/>
      <c r="Y59" s="421"/>
      <c r="Z59" s="421"/>
      <c r="AA59" s="422"/>
      <c r="AB59" s="422"/>
      <c r="AC59" s="422"/>
      <c r="AD59" s="423"/>
      <c r="AE59" s="423"/>
      <c r="AF59" s="423"/>
      <c r="AG59" s="423"/>
      <c r="AH59" s="423"/>
      <c r="AI59" s="423"/>
      <c r="AJ59" s="423"/>
      <c r="AK59" s="423"/>
      <c r="AL59" s="423"/>
      <c r="AM59" s="424"/>
      <c r="AR59" s="45"/>
      <c r="AS59" s="45"/>
      <c r="AT59" s="4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230"/>
      <c r="BJ59" s="230"/>
      <c r="BK59" s="230"/>
      <c r="BL59" s="230"/>
      <c r="BM59" s="230"/>
      <c r="BN59" s="230"/>
      <c r="BO59" s="230"/>
      <c r="BP59" s="230"/>
      <c r="BQ59" s="230"/>
      <c r="BR59" s="186"/>
      <c r="BS59" s="186"/>
      <c r="BT59" s="186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45"/>
      <c r="CF59" s="45"/>
      <c r="CG59" s="45"/>
      <c r="CH59" s="45"/>
    </row>
    <row r="60" spans="1:86" ht="30" customHeight="1" thickBot="1">
      <c r="D60" s="425" t="s">
        <v>128</v>
      </c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7"/>
      <c r="S60" s="427"/>
      <c r="T60" s="427"/>
      <c r="U60" s="427"/>
      <c r="V60" s="427"/>
      <c r="W60" s="427"/>
      <c r="X60" s="427"/>
      <c r="Y60" s="427"/>
      <c r="Z60" s="427"/>
      <c r="AA60" s="428"/>
      <c r="AB60" s="428"/>
      <c r="AC60" s="428"/>
      <c r="AD60" s="429"/>
      <c r="AE60" s="429"/>
      <c r="AF60" s="429"/>
      <c r="AG60" s="429"/>
      <c r="AH60" s="429"/>
      <c r="AI60" s="429"/>
      <c r="AJ60" s="429"/>
      <c r="AK60" s="429"/>
      <c r="AL60" s="429"/>
      <c r="AM60" s="430"/>
      <c r="AR60" s="45"/>
      <c r="AS60" s="45"/>
      <c r="AT60" s="4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230"/>
      <c r="BJ60" s="230"/>
      <c r="BK60" s="230"/>
      <c r="BL60" s="230"/>
      <c r="BM60" s="230"/>
      <c r="BN60" s="230"/>
      <c r="BO60" s="230"/>
      <c r="BP60" s="230"/>
      <c r="BQ60" s="230"/>
      <c r="BR60" s="186"/>
      <c r="BS60" s="186"/>
      <c r="BT60" s="186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45"/>
      <c r="CF60" s="45"/>
      <c r="CG60" s="45"/>
      <c r="CH60" s="45"/>
    </row>
    <row r="61" spans="1:86" ht="14.25" customHeight="1">
      <c r="A61" s="542" t="s">
        <v>419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542"/>
      <c r="AK61" s="542"/>
      <c r="AL61" s="542"/>
      <c r="AM61" s="542"/>
      <c r="AN61" s="542"/>
      <c r="AO61" s="542"/>
      <c r="AP61" s="542"/>
      <c r="AQ61" s="542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4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</row>
    <row r="62" spans="1:86" ht="14.25" customHeight="1">
      <c r="A62" s="542"/>
      <c r="B62" s="542"/>
      <c r="C62" s="542"/>
      <c r="D62" s="542"/>
      <c r="E62" s="542"/>
      <c r="F62" s="542"/>
      <c r="G62" s="542"/>
      <c r="H62" s="542"/>
      <c r="I62" s="542"/>
      <c r="J62" s="542"/>
      <c r="K62" s="542"/>
      <c r="L62" s="542"/>
      <c r="M62" s="542"/>
      <c r="N62" s="542"/>
      <c r="O62" s="542"/>
      <c r="P62" s="542"/>
      <c r="Q62" s="542"/>
      <c r="R62" s="542"/>
      <c r="S62" s="542"/>
      <c r="T62" s="542"/>
      <c r="U62" s="542"/>
      <c r="V62" s="542"/>
      <c r="W62" s="542"/>
      <c r="X62" s="542"/>
      <c r="Y62" s="542"/>
      <c r="Z62" s="542"/>
      <c r="AA62" s="542"/>
      <c r="AB62" s="542"/>
      <c r="AC62" s="542"/>
      <c r="AD62" s="542"/>
      <c r="AE62" s="542"/>
      <c r="AF62" s="542"/>
      <c r="AG62" s="542"/>
      <c r="AH62" s="542"/>
      <c r="AI62" s="542"/>
      <c r="AJ62" s="542"/>
      <c r="AK62" s="542"/>
      <c r="AL62" s="542"/>
      <c r="AM62" s="542"/>
      <c r="AN62" s="542"/>
      <c r="AO62" s="542"/>
      <c r="AP62" s="542"/>
      <c r="AQ62" s="542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</row>
    <row r="63" spans="1:86" ht="27.75" customHeight="1">
      <c r="C63" s="543" t="s">
        <v>117</v>
      </c>
      <c r="D63" s="543"/>
      <c r="E63" s="543"/>
      <c r="F63" s="543"/>
      <c r="G63" s="557" t="s">
        <v>554</v>
      </c>
      <c r="H63" s="557"/>
      <c r="I63" s="557"/>
      <c r="J63" s="557"/>
      <c r="K63" s="557"/>
      <c r="L63" s="557"/>
      <c r="M63" s="557"/>
      <c r="N63" s="557"/>
      <c r="O63" s="557"/>
      <c r="P63" s="543" t="s">
        <v>118</v>
      </c>
      <c r="Q63" s="543"/>
      <c r="R63" s="543"/>
      <c r="S63" s="543"/>
      <c r="T63" s="557" t="s">
        <v>555</v>
      </c>
      <c r="U63" s="557"/>
      <c r="V63" s="557"/>
      <c r="W63" s="557"/>
      <c r="X63" s="557"/>
      <c r="Y63" s="557"/>
      <c r="Z63" s="557"/>
      <c r="AA63" s="557"/>
      <c r="AB63" s="557"/>
      <c r="AC63" s="543" t="s">
        <v>119</v>
      </c>
      <c r="AD63" s="543"/>
      <c r="AE63" s="543"/>
      <c r="AF63" s="543"/>
      <c r="AG63" s="547">
        <v>43352</v>
      </c>
      <c r="AH63" s="547"/>
      <c r="AI63" s="547"/>
      <c r="AJ63" s="547"/>
      <c r="AK63" s="547"/>
      <c r="AL63" s="547"/>
      <c r="AM63" s="547"/>
      <c r="AN63" s="547"/>
      <c r="AO63" s="547"/>
      <c r="AR63" s="45"/>
      <c r="AS63" s="45"/>
      <c r="AT63" s="170"/>
      <c r="AU63" s="170"/>
      <c r="AV63" s="170"/>
      <c r="AW63" s="170"/>
      <c r="AX63" s="189"/>
      <c r="AY63" s="189"/>
      <c r="AZ63" s="189"/>
      <c r="BA63" s="189"/>
      <c r="BB63" s="189"/>
      <c r="BC63" s="189"/>
      <c r="BD63" s="189"/>
      <c r="BE63" s="189"/>
      <c r="BF63" s="189"/>
      <c r="BG63" s="170"/>
      <c r="BH63" s="170"/>
      <c r="BI63" s="170"/>
      <c r="BJ63" s="170"/>
      <c r="BK63" s="189"/>
      <c r="BL63" s="189"/>
      <c r="BM63" s="189"/>
      <c r="BN63" s="189"/>
      <c r="BO63" s="189"/>
      <c r="BP63" s="189"/>
      <c r="BQ63" s="189"/>
      <c r="BR63" s="189"/>
      <c r="BS63" s="189"/>
      <c r="BT63" s="170"/>
      <c r="BU63" s="170"/>
      <c r="BV63" s="170"/>
      <c r="BW63" s="170"/>
      <c r="BX63" s="231"/>
      <c r="BY63" s="231"/>
      <c r="BZ63" s="231"/>
      <c r="CA63" s="231"/>
      <c r="CB63" s="231"/>
      <c r="CC63" s="231"/>
      <c r="CD63" s="231"/>
      <c r="CE63" s="231"/>
      <c r="CF63" s="231"/>
      <c r="CG63" s="45"/>
      <c r="CH63" s="45"/>
    </row>
    <row r="64" spans="1:86" ht="15" customHeight="1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4"/>
      <c r="X64" s="44"/>
      <c r="Y64" s="44"/>
      <c r="Z64" s="44"/>
      <c r="AA64" s="44"/>
      <c r="AB64" s="44"/>
      <c r="AC64" s="44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6"/>
      <c r="BP64" s="46"/>
      <c r="BQ64" s="46"/>
      <c r="BR64" s="46"/>
      <c r="BS64" s="46"/>
      <c r="BT64" s="46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</row>
    <row r="65" spans="2:86" ht="18" customHeight="1">
      <c r="C65" s="409" t="s">
        <v>447</v>
      </c>
      <c r="D65" s="409"/>
      <c r="E65" s="408" t="str">
        <f>U12組合せ!$H$10</f>
        <v>清原ＳＳＳ</v>
      </c>
      <c r="F65" s="408"/>
      <c r="G65" s="408"/>
      <c r="H65" s="408"/>
      <c r="I65" s="408"/>
      <c r="J65" s="408"/>
      <c r="K65" s="408"/>
      <c r="L65" s="408"/>
      <c r="M65" s="408"/>
      <c r="N65" s="408"/>
      <c r="O65" s="45"/>
      <c r="P65" s="45"/>
      <c r="Q65" s="409" t="s">
        <v>455</v>
      </c>
      <c r="R65" s="409"/>
      <c r="S65" s="408" t="str">
        <f>U12組合せ!$H$11</f>
        <v>ＦＣみらい Ｐ</v>
      </c>
      <c r="T65" s="408"/>
      <c r="U65" s="408"/>
      <c r="V65" s="408"/>
      <c r="W65" s="408"/>
      <c r="X65" s="408"/>
      <c r="Y65" s="408"/>
      <c r="Z65" s="408"/>
      <c r="AA65" s="408"/>
      <c r="AB65" s="408"/>
      <c r="AC65" s="46"/>
      <c r="AD65" s="47"/>
      <c r="AE65" s="409" t="s">
        <v>424</v>
      </c>
      <c r="AF65" s="409"/>
      <c r="AG65" s="408" t="str">
        <f>U12組合せ!$H$12</f>
        <v>雀宮ＦＣ</v>
      </c>
      <c r="AH65" s="408"/>
      <c r="AI65" s="408"/>
      <c r="AJ65" s="408"/>
      <c r="AK65" s="408"/>
      <c r="AL65" s="408"/>
      <c r="AM65" s="408"/>
      <c r="AN65" s="408"/>
      <c r="AO65" s="408"/>
      <c r="AP65" s="408"/>
      <c r="AR65" s="45"/>
      <c r="AS65" s="45"/>
      <c r="AT65" s="65"/>
      <c r="AU65" s="65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45"/>
      <c r="BG65" s="45"/>
      <c r="BH65" s="65"/>
      <c r="BI65" s="65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46"/>
      <c r="BU65" s="45"/>
      <c r="BV65" s="65"/>
      <c r="BW65" s="65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45"/>
    </row>
    <row r="66" spans="2:86" ht="18" customHeight="1">
      <c r="C66" s="409" t="s">
        <v>426</v>
      </c>
      <c r="D66" s="409"/>
      <c r="E66" s="408" t="str">
        <f>U12組合せ!$H$13</f>
        <v>ＳＵＧＡＯ ＳＣ</v>
      </c>
      <c r="F66" s="408"/>
      <c r="G66" s="408"/>
      <c r="H66" s="408"/>
      <c r="I66" s="408"/>
      <c r="J66" s="408"/>
      <c r="K66" s="408"/>
      <c r="L66" s="408"/>
      <c r="M66" s="408"/>
      <c r="N66" s="408"/>
      <c r="O66" s="45"/>
      <c r="P66" s="45"/>
      <c r="Q66" s="409" t="s">
        <v>421</v>
      </c>
      <c r="R66" s="409"/>
      <c r="S66" s="408" t="str">
        <f>U12組合せ!$H$14</f>
        <v>Ｓ４スペランツァ</v>
      </c>
      <c r="T66" s="408"/>
      <c r="U66" s="408"/>
      <c r="V66" s="408"/>
      <c r="W66" s="408"/>
      <c r="X66" s="408"/>
      <c r="Y66" s="408"/>
      <c r="Z66" s="408"/>
      <c r="AA66" s="408"/>
      <c r="AB66" s="408"/>
      <c r="AC66" s="46"/>
      <c r="AD66" s="47"/>
      <c r="AE66" s="409" t="s">
        <v>456</v>
      </c>
      <c r="AF66" s="409"/>
      <c r="AG66" s="408" t="str">
        <f>U12組合せ!$H$15</f>
        <v>宇都宮北部ＦＣトレ</v>
      </c>
      <c r="AH66" s="408"/>
      <c r="AI66" s="408"/>
      <c r="AJ66" s="408"/>
      <c r="AK66" s="408"/>
      <c r="AL66" s="408"/>
      <c r="AM66" s="408"/>
      <c r="AN66" s="408"/>
      <c r="AO66" s="408"/>
      <c r="AP66" s="408"/>
      <c r="AR66" s="45"/>
      <c r="AS66" s="45"/>
      <c r="AT66" s="65"/>
      <c r="AU66" s="65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45"/>
      <c r="BG66" s="45"/>
      <c r="BH66" s="65"/>
      <c r="BI66" s="65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46"/>
      <c r="BU66" s="45"/>
      <c r="BV66" s="65"/>
      <c r="BW66" s="65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45"/>
    </row>
    <row r="67" spans="2:86" ht="18" customHeight="1">
      <c r="C67" s="409" t="s">
        <v>457</v>
      </c>
      <c r="D67" s="409"/>
      <c r="E67" s="408" t="str">
        <f>U12組合せ!$H$16</f>
        <v>上三川ＦＣ</v>
      </c>
      <c r="F67" s="408"/>
      <c r="G67" s="408"/>
      <c r="H67" s="408"/>
      <c r="I67" s="408"/>
      <c r="J67" s="408"/>
      <c r="K67" s="408"/>
      <c r="L67" s="408"/>
      <c r="M67" s="408"/>
      <c r="N67" s="408"/>
      <c r="O67" s="45"/>
      <c r="P67" s="45"/>
      <c r="Q67" s="409" t="s">
        <v>423</v>
      </c>
      <c r="R67" s="409"/>
      <c r="S67" s="408" t="str">
        <f>U12組合せ!$H$17</f>
        <v>クラブチェルビアット</v>
      </c>
      <c r="T67" s="408"/>
      <c r="U67" s="408"/>
      <c r="V67" s="408"/>
      <c r="W67" s="408"/>
      <c r="X67" s="408"/>
      <c r="Y67" s="408"/>
      <c r="Z67" s="408"/>
      <c r="AA67" s="408"/>
      <c r="AB67" s="408"/>
      <c r="AC67" s="46"/>
      <c r="AD67" s="47"/>
      <c r="AE67" s="409" t="s">
        <v>458</v>
      </c>
      <c r="AF67" s="409"/>
      <c r="AG67" s="408" t="str">
        <f>U12組合せ!$H$18</f>
        <v>ＦＣブロケード</v>
      </c>
      <c r="AH67" s="408"/>
      <c r="AI67" s="408"/>
      <c r="AJ67" s="408"/>
      <c r="AK67" s="408"/>
      <c r="AL67" s="408"/>
      <c r="AM67" s="408"/>
      <c r="AN67" s="408"/>
      <c r="AO67" s="408"/>
      <c r="AP67" s="408"/>
      <c r="AR67" s="45"/>
      <c r="AS67" s="45"/>
      <c r="AT67" s="65"/>
      <c r="AU67" s="65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45"/>
      <c r="BG67" s="45"/>
      <c r="BH67" s="65"/>
      <c r="BI67" s="65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46"/>
      <c r="BU67" s="45"/>
      <c r="BV67" s="65"/>
      <c r="BW67" s="65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45"/>
    </row>
    <row r="68" spans="2:86" ht="18" customHeight="1">
      <c r="C68" s="407" t="s">
        <v>450</v>
      </c>
      <c r="D68" s="407"/>
      <c r="E68" s="408" t="str">
        <f>U12組合せ!$J$10</f>
        <v>上河内ＪＳＣ</v>
      </c>
      <c r="F68" s="408"/>
      <c r="G68" s="408"/>
      <c r="H68" s="408"/>
      <c r="I68" s="408"/>
      <c r="J68" s="408"/>
      <c r="K68" s="408"/>
      <c r="L68" s="408"/>
      <c r="M68" s="408"/>
      <c r="N68" s="408"/>
      <c r="O68" s="45"/>
      <c r="P68" s="45"/>
      <c r="Q68" s="403" t="s">
        <v>420</v>
      </c>
      <c r="R68" s="403"/>
      <c r="S68" s="408" t="str">
        <f>U12組合せ!$J$11</f>
        <v>上三川ＳＣ</v>
      </c>
      <c r="T68" s="408"/>
      <c r="U68" s="408"/>
      <c r="V68" s="408"/>
      <c r="W68" s="408"/>
      <c r="X68" s="408"/>
      <c r="Y68" s="408"/>
      <c r="Z68" s="408"/>
      <c r="AA68" s="408"/>
      <c r="AB68" s="408"/>
      <c r="AC68" s="46"/>
      <c r="AD68" s="47"/>
      <c r="AE68" s="409" t="s">
        <v>425</v>
      </c>
      <c r="AF68" s="409"/>
      <c r="AG68" s="408" t="str">
        <f>U12組合せ!$J$12</f>
        <v>緑が丘ＹＦＣ</v>
      </c>
      <c r="AH68" s="408"/>
      <c r="AI68" s="408"/>
      <c r="AJ68" s="408"/>
      <c r="AK68" s="408"/>
      <c r="AL68" s="408"/>
      <c r="AM68" s="408"/>
      <c r="AN68" s="408"/>
      <c r="AO68" s="408"/>
      <c r="AP68" s="408"/>
      <c r="AR68" s="45"/>
      <c r="AS68" s="45"/>
      <c r="AT68" s="65"/>
      <c r="AU68" s="65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45"/>
      <c r="BG68" s="45"/>
      <c r="BH68" s="65"/>
      <c r="BI68" s="65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46"/>
      <c r="BU68" s="45"/>
      <c r="BV68" s="65"/>
      <c r="BW68" s="65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45"/>
    </row>
    <row r="69" spans="2:86" ht="18" customHeight="1">
      <c r="B69" s="43"/>
      <c r="C69" s="409" t="s">
        <v>427</v>
      </c>
      <c r="D69" s="409"/>
      <c r="E69" s="408" t="str">
        <f>U12組合せ!$J$13</f>
        <v>泉ＦＣ宇都宮</v>
      </c>
      <c r="F69" s="408"/>
      <c r="G69" s="408"/>
      <c r="H69" s="408"/>
      <c r="I69" s="408"/>
      <c r="J69" s="408"/>
      <c r="K69" s="408"/>
      <c r="L69" s="408"/>
      <c r="M69" s="408"/>
      <c r="N69" s="408"/>
      <c r="O69" s="45"/>
      <c r="P69" s="45"/>
      <c r="Q69" s="407" t="s">
        <v>422</v>
      </c>
      <c r="R69" s="407"/>
      <c r="S69" s="408" t="str">
        <f>U12組合せ!$J$14</f>
        <v>国本ＪＳＣ</v>
      </c>
      <c r="T69" s="408"/>
      <c r="U69" s="408"/>
      <c r="V69" s="408"/>
      <c r="W69" s="408"/>
      <c r="X69" s="408"/>
      <c r="Y69" s="408"/>
      <c r="Z69" s="408"/>
      <c r="AA69" s="408"/>
      <c r="AB69" s="408"/>
      <c r="AC69" s="46"/>
      <c r="AD69" s="47"/>
      <c r="AE69" s="403" t="s">
        <v>451</v>
      </c>
      <c r="AF69" s="403"/>
      <c r="AG69" s="408" t="str">
        <f>U12組合せ!$J$15</f>
        <v>本郷北ＦＣ</v>
      </c>
      <c r="AH69" s="408"/>
      <c r="AI69" s="408"/>
      <c r="AJ69" s="408"/>
      <c r="AK69" s="408"/>
      <c r="AL69" s="408"/>
      <c r="AM69" s="408"/>
      <c r="AN69" s="408"/>
      <c r="AO69" s="408"/>
      <c r="AP69" s="408"/>
      <c r="AQ69" s="43"/>
      <c r="AR69" s="45"/>
      <c r="AS69" s="45"/>
      <c r="AT69" s="65"/>
      <c r="AU69" s="65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45"/>
      <c r="BG69" s="45"/>
      <c r="BH69" s="65"/>
      <c r="BI69" s="65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46"/>
      <c r="BU69" s="45"/>
      <c r="BV69" s="65"/>
      <c r="BW69" s="65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45"/>
    </row>
    <row r="70" spans="2:86" ht="18" customHeight="1">
      <c r="C70" s="403" t="s">
        <v>452</v>
      </c>
      <c r="D70" s="403"/>
      <c r="E70" s="408" t="str">
        <f>U12組合せ!$J$16</f>
        <v>ＦＣペンサーレ</v>
      </c>
      <c r="F70" s="408"/>
      <c r="G70" s="408"/>
      <c r="H70" s="408"/>
      <c r="I70" s="408"/>
      <c r="J70" s="408"/>
      <c r="K70" s="408"/>
      <c r="L70" s="408"/>
      <c r="M70" s="408"/>
      <c r="N70" s="408"/>
      <c r="O70" s="45"/>
      <c r="P70" s="45"/>
      <c r="Q70" s="409" t="s">
        <v>453</v>
      </c>
      <c r="R70" s="409"/>
      <c r="S70" s="408" t="str">
        <f>U12組合せ!$J$17</f>
        <v>ブラッドレスＳＳ</v>
      </c>
      <c r="T70" s="408"/>
      <c r="U70" s="408"/>
      <c r="V70" s="408"/>
      <c r="W70" s="408"/>
      <c r="X70" s="408"/>
      <c r="Y70" s="408"/>
      <c r="Z70" s="408"/>
      <c r="AA70" s="408"/>
      <c r="AB70" s="408"/>
      <c r="AC70" s="46"/>
      <c r="AD70" s="47"/>
      <c r="AE70" s="407" t="s">
        <v>454</v>
      </c>
      <c r="AF70" s="407"/>
      <c r="AG70" s="408" t="str">
        <f>U12組合せ!$J$18</f>
        <v>ともぞうＳＣ・Ｂ</v>
      </c>
      <c r="AH70" s="408"/>
      <c r="AI70" s="408"/>
      <c r="AJ70" s="408"/>
      <c r="AK70" s="408"/>
      <c r="AL70" s="408"/>
      <c r="AM70" s="408"/>
      <c r="AN70" s="408"/>
      <c r="AO70" s="408"/>
      <c r="AP70" s="408"/>
      <c r="AR70" s="45"/>
      <c r="AS70" s="45"/>
      <c r="AT70" s="65"/>
      <c r="AU70" s="65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45"/>
      <c r="BG70" s="45"/>
      <c r="BH70" s="65"/>
      <c r="BI70" s="65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46"/>
      <c r="BU70" s="45"/>
      <c r="BV70" s="65"/>
      <c r="BW70" s="65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45"/>
    </row>
    <row r="71" spans="2:86" ht="15" customHeight="1">
      <c r="C71" s="48"/>
      <c r="D71" s="49"/>
      <c r="E71" s="49"/>
      <c r="F71" s="49"/>
      <c r="G71" s="49"/>
      <c r="H71" s="49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9"/>
      <c r="U71" s="43"/>
      <c r="V71" s="49"/>
      <c r="W71" s="43"/>
      <c r="X71" s="49"/>
      <c r="Y71" s="43"/>
      <c r="Z71" s="49"/>
      <c r="AA71" s="43"/>
      <c r="AB71" s="49"/>
      <c r="AC71" s="49"/>
      <c r="AR71" s="45"/>
      <c r="AS71" s="45"/>
      <c r="AT71" s="184"/>
      <c r="AU71" s="177"/>
      <c r="AV71" s="177"/>
      <c r="AW71" s="177"/>
      <c r="AX71" s="177"/>
      <c r="AY71" s="177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177"/>
      <c r="BL71" s="45"/>
      <c r="BM71" s="177"/>
      <c r="BN71" s="45"/>
      <c r="BO71" s="177"/>
      <c r="BP71" s="45"/>
      <c r="BQ71" s="177"/>
      <c r="BR71" s="45"/>
      <c r="BS71" s="177"/>
      <c r="BT71" s="177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</row>
    <row r="72" spans="2:86" ht="21" customHeight="1" thickBot="1">
      <c r="B72" s="42" t="s">
        <v>120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</row>
    <row r="73" spans="2:86" ht="20.25" customHeight="1" thickBot="1">
      <c r="B73" s="50"/>
      <c r="C73" s="531" t="s">
        <v>107</v>
      </c>
      <c r="D73" s="532"/>
      <c r="E73" s="533"/>
      <c r="F73" s="534" t="s">
        <v>226</v>
      </c>
      <c r="G73" s="535"/>
      <c r="H73" s="535"/>
      <c r="I73" s="536"/>
      <c r="J73" s="532" t="s">
        <v>108</v>
      </c>
      <c r="K73" s="537"/>
      <c r="L73" s="537"/>
      <c r="M73" s="537"/>
      <c r="N73" s="537"/>
      <c r="O73" s="537"/>
      <c r="P73" s="538"/>
      <c r="Q73" s="539" t="s">
        <v>109</v>
      </c>
      <c r="R73" s="539"/>
      <c r="S73" s="539"/>
      <c r="T73" s="539"/>
      <c r="U73" s="539"/>
      <c r="V73" s="539"/>
      <c r="W73" s="539"/>
      <c r="X73" s="540" t="s">
        <v>108</v>
      </c>
      <c r="Y73" s="537"/>
      <c r="Z73" s="537"/>
      <c r="AA73" s="537"/>
      <c r="AB73" s="537"/>
      <c r="AC73" s="537"/>
      <c r="AD73" s="541"/>
      <c r="AE73" s="534" t="s">
        <v>226</v>
      </c>
      <c r="AF73" s="535"/>
      <c r="AG73" s="535"/>
      <c r="AH73" s="536"/>
      <c r="AI73" s="531" t="s">
        <v>409</v>
      </c>
      <c r="AJ73" s="532"/>
      <c r="AK73" s="537"/>
      <c r="AL73" s="537"/>
      <c r="AM73" s="537"/>
      <c r="AN73" s="537"/>
      <c r="AO73" s="537"/>
      <c r="AP73" s="541"/>
      <c r="AR73" s="45"/>
      <c r="AS73" s="156"/>
      <c r="AT73" s="157"/>
      <c r="AU73" s="157"/>
      <c r="AV73" s="157"/>
      <c r="AW73" s="167"/>
      <c r="AX73" s="178"/>
      <c r="AY73" s="178"/>
      <c r="AZ73" s="178"/>
      <c r="BA73" s="157"/>
      <c r="BB73" s="185"/>
      <c r="BC73" s="185"/>
      <c r="BD73" s="185"/>
      <c r="BE73" s="185"/>
      <c r="BF73" s="185"/>
      <c r="BG73" s="185"/>
      <c r="BH73" s="157"/>
      <c r="BI73" s="157"/>
      <c r="BJ73" s="157"/>
      <c r="BK73" s="157"/>
      <c r="BL73" s="157"/>
      <c r="BM73" s="157"/>
      <c r="BN73" s="157"/>
      <c r="BO73" s="157"/>
      <c r="BP73" s="185"/>
      <c r="BQ73" s="185"/>
      <c r="BR73" s="185"/>
      <c r="BS73" s="185"/>
      <c r="BT73" s="185"/>
      <c r="BU73" s="185"/>
      <c r="BV73" s="167"/>
      <c r="BW73" s="178"/>
      <c r="BX73" s="178"/>
      <c r="BY73" s="178"/>
      <c r="BZ73" s="157"/>
      <c r="CA73" s="157"/>
      <c r="CB73" s="185"/>
      <c r="CC73" s="185"/>
      <c r="CD73" s="185"/>
      <c r="CE73" s="185"/>
      <c r="CF73" s="185"/>
      <c r="CG73" s="185"/>
      <c r="CH73" s="45"/>
    </row>
    <row r="74" spans="2:86" ht="20.100000000000001" customHeight="1">
      <c r="B74" s="467">
        <v>1</v>
      </c>
      <c r="C74" s="469">
        <v>0.375</v>
      </c>
      <c r="D74" s="470"/>
      <c r="E74" s="471"/>
      <c r="F74" s="521"/>
      <c r="G74" s="522"/>
      <c r="H74" s="522"/>
      <c r="I74" s="523"/>
      <c r="J74" s="524" t="str">
        <f>AG69</f>
        <v>本郷北ＦＣ</v>
      </c>
      <c r="K74" s="525"/>
      <c r="L74" s="525"/>
      <c r="M74" s="525"/>
      <c r="N74" s="525"/>
      <c r="O74" s="525"/>
      <c r="P74" s="526"/>
      <c r="Q74" s="527">
        <f>IF(OR(S74="",S75=""),"",S74+S75)</f>
        <v>1</v>
      </c>
      <c r="R74" s="528"/>
      <c r="S74" s="51">
        <v>1</v>
      </c>
      <c r="T74" s="52" t="s">
        <v>123</v>
      </c>
      <c r="U74" s="51">
        <v>0</v>
      </c>
      <c r="V74" s="527">
        <f>IF(OR(U74="",U75=""),"",U74+U75)</f>
        <v>0</v>
      </c>
      <c r="W74" s="528"/>
      <c r="X74" s="529" t="str">
        <f>E70</f>
        <v>ＦＣペンサーレ</v>
      </c>
      <c r="Y74" s="525"/>
      <c r="Z74" s="525"/>
      <c r="AA74" s="525"/>
      <c r="AB74" s="525"/>
      <c r="AC74" s="525"/>
      <c r="AD74" s="530"/>
      <c r="AE74" s="521"/>
      <c r="AF74" s="522"/>
      <c r="AG74" s="522"/>
      <c r="AH74" s="523"/>
      <c r="AI74" s="554" t="str">
        <f ca="1">DBCS(INDIRECT("U12対戦スケジュール!g"&amp;(ROW()/2+25)))</f>
        <v>５／９／９／５</v>
      </c>
      <c r="AJ74" s="555"/>
      <c r="AK74" s="555"/>
      <c r="AL74" s="555"/>
      <c r="AM74" s="555"/>
      <c r="AN74" s="555"/>
      <c r="AO74" s="555"/>
      <c r="AP74" s="556"/>
      <c r="AR74" s="45"/>
      <c r="AS74" s="115"/>
      <c r="AT74" s="116"/>
      <c r="AU74" s="116"/>
      <c r="AV74" s="116"/>
      <c r="AW74" s="45"/>
      <c r="AX74" s="179"/>
      <c r="AY74" s="179"/>
      <c r="AZ74" s="179"/>
      <c r="BA74" s="230"/>
      <c r="BB74" s="185"/>
      <c r="BC74" s="185"/>
      <c r="BD74" s="185"/>
      <c r="BE74" s="185"/>
      <c r="BF74" s="185"/>
      <c r="BG74" s="185"/>
      <c r="BH74" s="230"/>
      <c r="BI74" s="230"/>
      <c r="BJ74" s="230"/>
      <c r="BK74" s="68"/>
      <c r="BL74" s="230"/>
      <c r="BM74" s="230"/>
      <c r="BN74" s="230"/>
      <c r="BO74" s="230"/>
      <c r="BP74" s="185"/>
      <c r="BQ74" s="185"/>
      <c r="BR74" s="185"/>
      <c r="BS74" s="185"/>
      <c r="BT74" s="185"/>
      <c r="BU74" s="185"/>
      <c r="BV74" s="45"/>
      <c r="BW74" s="179"/>
      <c r="BX74" s="179"/>
      <c r="BY74" s="179"/>
      <c r="BZ74" s="230"/>
      <c r="CA74" s="179"/>
      <c r="CB74" s="179"/>
      <c r="CC74" s="179"/>
      <c r="CD74" s="179"/>
      <c r="CE74" s="179"/>
      <c r="CF74" s="179"/>
      <c r="CG74" s="179"/>
      <c r="CH74" s="45"/>
    </row>
    <row r="75" spans="2:86" ht="20.100000000000001" customHeight="1">
      <c r="B75" s="431"/>
      <c r="C75" s="432"/>
      <c r="D75" s="433"/>
      <c r="E75" s="434"/>
      <c r="F75" s="438"/>
      <c r="G75" s="436"/>
      <c r="H75" s="436"/>
      <c r="I75" s="437"/>
      <c r="J75" s="442"/>
      <c r="K75" s="442"/>
      <c r="L75" s="442"/>
      <c r="M75" s="442"/>
      <c r="N75" s="442"/>
      <c r="O75" s="442"/>
      <c r="P75" s="443"/>
      <c r="Q75" s="446"/>
      <c r="R75" s="447"/>
      <c r="S75" s="53">
        <v>0</v>
      </c>
      <c r="T75" s="54" t="s">
        <v>123</v>
      </c>
      <c r="U75" s="53">
        <v>0</v>
      </c>
      <c r="V75" s="446"/>
      <c r="W75" s="447"/>
      <c r="X75" s="449"/>
      <c r="Y75" s="442"/>
      <c r="Z75" s="442"/>
      <c r="AA75" s="442"/>
      <c r="AB75" s="442"/>
      <c r="AC75" s="442"/>
      <c r="AD75" s="450"/>
      <c r="AE75" s="438"/>
      <c r="AF75" s="436"/>
      <c r="AG75" s="436"/>
      <c r="AH75" s="437"/>
      <c r="AI75" s="514"/>
      <c r="AJ75" s="457"/>
      <c r="AK75" s="457"/>
      <c r="AL75" s="457"/>
      <c r="AM75" s="457"/>
      <c r="AN75" s="457"/>
      <c r="AO75" s="457"/>
      <c r="AP75" s="458"/>
      <c r="AR75" s="45"/>
      <c r="AS75" s="115"/>
      <c r="AT75" s="116"/>
      <c r="AU75" s="116"/>
      <c r="AV75" s="116"/>
      <c r="AW75" s="179"/>
      <c r="AX75" s="179"/>
      <c r="AY75" s="179"/>
      <c r="AZ75" s="179"/>
      <c r="BA75" s="185"/>
      <c r="BB75" s="185"/>
      <c r="BC75" s="185"/>
      <c r="BD75" s="185"/>
      <c r="BE75" s="185"/>
      <c r="BF75" s="185"/>
      <c r="BG75" s="185"/>
      <c r="BH75" s="230"/>
      <c r="BI75" s="230"/>
      <c r="BJ75" s="230"/>
      <c r="BK75" s="68"/>
      <c r="BL75" s="230"/>
      <c r="BM75" s="230"/>
      <c r="BN75" s="230"/>
      <c r="BO75" s="185"/>
      <c r="BP75" s="185"/>
      <c r="BQ75" s="185"/>
      <c r="BR75" s="185"/>
      <c r="BS75" s="185"/>
      <c r="BT75" s="185"/>
      <c r="BU75" s="185"/>
      <c r="BV75" s="179"/>
      <c r="BW75" s="179"/>
      <c r="BX75" s="179"/>
      <c r="BY75" s="179"/>
      <c r="BZ75" s="179"/>
      <c r="CA75" s="179"/>
      <c r="CB75" s="179"/>
      <c r="CC75" s="179"/>
      <c r="CD75" s="179"/>
      <c r="CE75" s="179"/>
      <c r="CF75" s="179"/>
      <c r="CG75" s="179"/>
      <c r="CH75" s="45"/>
    </row>
    <row r="76" spans="2:86" ht="20.100000000000001" customHeight="1">
      <c r="B76" s="431">
        <v>2</v>
      </c>
      <c r="C76" s="432">
        <v>0.40972222222222227</v>
      </c>
      <c r="D76" s="433">
        <v>0.4375</v>
      </c>
      <c r="E76" s="434"/>
      <c r="F76" s="435"/>
      <c r="G76" s="436"/>
      <c r="H76" s="436"/>
      <c r="I76" s="437"/>
      <c r="J76" s="439" t="str">
        <f>S69</f>
        <v>国本ＪＳＣ</v>
      </c>
      <c r="K76" s="440"/>
      <c r="L76" s="440"/>
      <c r="M76" s="440"/>
      <c r="N76" s="440"/>
      <c r="O76" s="440"/>
      <c r="P76" s="441"/>
      <c r="Q76" s="444">
        <f>IF(OR(S76="",S77=""),"",S76+S77)</f>
        <v>1</v>
      </c>
      <c r="R76" s="445"/>
      <c r="S76" s="55">
        <v>1</v>
      </c>
      <c r="T76" s="56" t="s">
        <v>123</v>
      </c>
      <c r="U76" s="55">
        <v>1</v>
      </c>
      <c r="V76" s="444">
        <f>IF(OR(U76="",U77=""),"",U76+U77)</f>
        <v>3</v>
      </c>
      <c r="W76" s="445"/>
      <c r="X76" s="444" t="str">
        <f>AG70</f>
        <v>ともぞうＳＣ・Ｂ</v>
      </c>
      <c r="Y76" s="440"/>
      <c r="Z76" s="440"/>
      <c r="AA76" s="440"/>
      <c r="AB76" s="440"/>
      <c r="AC76" s="440"/>
      <c r="AD76" s="448"/>
      <c r="AE76" s="435"/>
      <c r="AF76" s="436"/>
      <c r="AG76" s="436"/>
      <c r="AH76" s="437"/>
      <c r="AI76" s="461" t="str">
        <f ca="1">DBCS(INDIRECT("U12対戦スケジュール!g"&amp;(ROW()/2+25)))</f>
        <v>６／７／７／６</v>
      </c>
      <c r="AJ76" s="462"/>
      <c r="AK76" s="462"/>
      <c r="AL76" s="462"/>
      <c r="AM76" s="462"/>
      <c r="AN76" s="462"/>
      <c r="AO76" s="462"/>
      <c r="AP76" s="463"/>
      <c r="AR76" s="45"/>
      <c r="AS76" s="115"/>
      <c r="AT76" s="116"/>
      <c r="AU76" s="116"/>
      <c r="AV76" s="116"/>
      <c r="AW76" s="45"/>
      <c r="AX76" s="179"/>
      <c r="AY76" s="179"/>
      <c r="AZ76" s="179"/>
      <c r="BA76" s="230"/>
      <c r="BB76" s="185"/>
      <c r="BC76" s="185"/>
      <c r="BD76" s="185"/>
      <c r="BE76" s="185"/>
      <c r="BF76" s="185"/>
      <c r="BG76" s="185"/>
      <c r="BH76" s="230"/>
      <c r="BI76" s="230"/>
      <c r="BJ76" s="230"/>
      <c r="BK76" s="68"/>
      <c r="BL76" s="230"/>
      <c r="BM76" s="230"/>
      <c r="BN76" s="230"/>
      <c r="BO76" s="230"/>
      <c r="BP76" s="185"/>
      <c r="BQ76" s="185"/>
      <c r="BR76" s="185"/>
      <c r="BS76" s="185"/>
      <c r="BT76" s="185"/>
      <c r="BU76" s="185"/>
      <c r="BV76" s="45"/>
      <c r="BW76" s="179"/>
      <c r="BX76" s="179"/>
      <c r="BY76" s="179"/>
      <c r="BZ76" s="230"/>
      <c r="CA76" s="179"/>
      <c r="CB76" s="179"/>
      <c r="CC76" s="179"/>
      <c r="CD76" s="179"/>
      <c r="CE76" s="179"/>
      <c r="CF76" s="179"/>
      <c r="CG76" s="179"/>
      <c r="CH76" s="45"/>
    </row>
    <row r="77" spans="2:86" ht="20.100000000000001" customHeight="1">
      <c r="B77" s="431"/>
      <c r="C77" s="432"/>
      <c r="D77" s="433"/>
      <c r="E77" s="434"/>
      <c r="F77" s="438"/>
      <c r="G77" s="436"/>
      <c r="H77" s="436"/>
      <c r="I77" s="437"/>
      <c r="J77" s="442"/>
      <c r="K77" s="442"/>
      <c r="L77" s="442"/>
      <c r="M77" s="442"/>
      <c r="N77" s="442"/>
      <c r="O77" s="442"/>
      <c r="P77" s="443"/>
      <c r="Q77" s="446"/>
      <c r="R77" s="447"/>
      <c r="S77" s="53">
        <v>0</v>
      </c>
      <c r="T77" s="54" t="s">
        <v>123</v>
      </c>
      <c r="U77" s="53">
        <v>2</v>
      </c>
      <c r="V77" s="446"/>
      <c r="W77" s="447"/>
      <c r="X77" s="449"/>
      <c r="Y77" s="442"/>
      <c r="Z77" s="442"/>
      <c r="AA77" s="442"/>
      <c r="AB77" s="442"/>
      <c r="AC77" s="442"/>
      <c r="AD77" s="450"/>
      <c r="AE77" s="438"/>
      <c r="AF77" s="436"/>
      <c r="AG77" s="436"/>
      <c r="AH77" s="437"/>
      <c r="AI77" s="514"/>
      <c r="AJ77" s="457"/>
      <c r="AK77" s="457"/>
      <c r="AL77" s="457"/>
      <c r="AM77" s="457"/>
      <c r="AN77" s="457"/>
      <c r="AO77" s="457"/>
      <c r="AP77" s="458"/>
      <c r="AR77" s="45"/>
      <c r="AS77" s="115"/>
      <c r="AT77" s="116"/>
      <c r="AU77" s="116"/>
      <c r="AV77" s="116"/>
      <c r="AW77" s="179"/>
      <c r="AX77" s="179"/>
      <c r="AY77" s="179"/>
      <c r="AZ77" s="179"/>
      <c r="BA77" s="185"/>
      <c r="BB77" s="185"/>
      <c r="BC77" s="185"/>
      <c r="BD77" s="185"/>
      <c r="BE77" s="185"/>
      <c r="BF77" s="185"/>
      <c r="BG77" s="185"/>
      <c r="BH77" s="230"/>
      <c r="BI77" s="230"/>
      <c r="BJ77" s="230"/>
      <c r="BK77" s="68"/>
      <c r="BL77" s="230"/>
      <c r="BM77" s="230"/>
      <c r="BN77" s="230"/>
      <c r="BO77" s="185"/>
      <c r="BP77" s="185"/>
      <c r="BQ77" s="185"/>
      <c r="BR77" s="185"/>
      <c r="BS77" s="185"/>
      <c r="BT77" s="185"/>
      <c r="BU77" s="185"/>
      <c r="BV77" s="179"/>
      <c r="BW77" s="179"/>
      <c r="BX77" s="179"/>
      <c r="BY77" s="179"/>
      <c r="BZ77" s="179"/>
      <c r="CA77" s="179"/>
      <c r="CB77" s="179"/>
      <c r="CC77" s="179"/>
      <c r="CD77" s="179"/>
      <c r="CE77" s="179"/>
      <c r="CF77" s="179"/>
      <c r="CG77" s="179"/>
      <c r="CH77" s="45"/>
    </row>
    <row r="78" spans="2:86" ht="20.100000000000001" customHeight="1">
      <c r="B78" s="431">
        <v>3</v>
      </c>
      <c r="C78" s="432">
        <v>0.44444444444444442</v>
      </c>
      <c r="D78" s="433"/>
      <c r="E78" s="434"/>
      <c r="F78" s="435"/>
      <c r="G78" s="436"/>
      <c r="H78" s="436"/>
      <c r="I78" s="437"/>
      <c r="J78" s="439" t="str">
        <f>S68</f>
        <v>上三川ＳＣ</v>
      </c>
      <c r="K78" s="440"/>
      <c r="L78" s="440"/>
      <c r="M78" s="440"/>
      <c r="N78" s="440"/>
      <c r="O78" s="440"/>
      <c r="P78" s="441"/>
      <c r="Q78" s="444">
        <f>IF(OR(S78="",S79=""),"",S78+S79)</f>
        <v>0</v>
      </c>
      <c r="R78" s="445"/>
      <c r="S78" s="55">
        <v>0</v>
      </c>
      <c r="T78" s="56" t="s">
        <v>123</v>
      </c>
      <c r="U78" s="55">
        <v>1</v>
      </c>
      <c r="V78" s="444">
        <f>IF(OR(U78="",U79=""),"",U78+U79)</f>
        <v>1</v>
      </c>
      <c r="W78" s="445"/>
      <c r="X78" s="444" t="str">
        <f>AG69</f>
        <v>本郷北ＦＣ</v>
      </c>
      <c r="Y78" s="440"/>
      <c r="Z78" s="440"/>
      <c r="AA78" s="440"/>
      <c r="AB78" s="440"/>
      <c r="AC78" s="440"/>
      <c r="AD78" s="448"/>
      <c r="AE78" s="435"/>
      <c r="AF78" s="436"/>
      <c r="AG78" s="436"/>
      <c r="AH78" s="437"/>
      <c r="AI78" s="461" t="str">
        <f ca="1">DBCS(INDIRECT("U12対戦スケジュール!g"&amp;(ROW()/2+25)))</f>
        <v>１／５／５／１</v>
      </c>
      <c r="AJ78" s="462"/>
      <c r="AK78" s="462"/>
      <c r="AL78" s="462"/>
      <c r="AM78" s="462"/>
      <c r="AN78" s="462"/>
      <c r="AO78" s="462"/>
      <c r="AP78" s="463"/>
      <c r="AR78" s="45"/>
      <c r="AS78" s="115"/>
      <c r="AT78" s="116"/>
      <c r="AU78" s="116"/>
      <c r="AV78" s="116"/>
      <c r="AW78" s="45"/>
      <c r="AX78" s="179"/>
      <c r="AY78" s="179"/>
      <c r="AZ78" s="179"/>
      <c r="BA78" s="230"/>
      <c r="BB78" s="185"/>
      <c r="BC78" s="185"/>
      <c r="BD78" s="185"/>
      <c r="BE78" s="185"/>
      <c r="BF78" s="185"/>
      <c r="BG78" s="185"/>
      <c r="BH78" s="230"/>
      <c r="BI78" s="230"/>
      <c r="BJ78" s="230"/>
      <c r="BK78" s="68"/>
      <c r="BL78" s="230"/>
      <c r="BM78" s="230"/>
      <c r="BN78" s="230"/>
      <c r="BO78" s="230"/>
      <c r="BP78" s="185"/>
      <c r="BQ78" s="185"/>
      <c r="BR78" s="185"/>
      <c r="BS78" s="185"/>
      <c r="BT78" s="185"/>
      <c r="BU78" s="185"/>
      <c r="BV78" s="45"/>
      <c r="BW78" s="179"/>
      <c r="BX78" s="179"/>
      <c r="BY78" s="179"/>
      <c r="BZ78" s="230"/>
      <c r="CA78" s="179"/>
      <c r="CB78" s="179"/>
      <c r="CC78" s="179"/>
      <c r="CD78" s="179"/>
      <c r="CE78" s="179"/>
      <c r="CF78" s="179"/>
      <c r="CG78" s="179"/>
      <c r="CH78" s="45"/>
    </row>
    <row r="79" spans="2:86" ht="20.100000000000001" customHeight="1">
      <c r="B79" s="431"/>
      <c r="C79" s="432"/>
      <c r="D79" s="433"/>
      <c r="E79" s="434"/>
      <c r="F79" s="438"/>
      <c r="G79" s="436"/>
      <c r="H79" s="436"/>
      <c r="I79" s="437"/>
      <c r="J79" s="442"/>
      <c r="K79" s="442"/>
      <c r="L79" s="442"/>
      <c r="M79" s="442"/>
      <c r="N79" s="442"/>
      <c r="O79" s="442"/>
      <c r="P79" s="443"/>
      <c r="Q79" s="446"/>
      <c r="R79" s="447"/>
      <c r="S79" s="53">
        <v>0</v>
      </c>
      <c r="T79" s="54" t="s">
        <v>123</v>
      </c>
      <c r="U79" s="53">
        <v>0</v>
      </c>
      <c r="V79" s="446"/>
      <c r="W79" s="447"/>
      <c r="X79" s="449"/>
      <c r="Y79" s="442"/>
      <c r="Z79" s="442"/>
      <c r="AA79" s="442"/>
      <c r="AB79" s="442"/>
      <c r="AC79" s="442"/>
      <c r="AD79" s="450"/>
      <c r="AE79" s="438"/>
      <c r="AF79" s="436"/>
      <c r="AG79" s="436"/>
      <c r="AH79" s="437"/>
      <c r="AI79" s="459"/>
      <c r="AJ79" s="387"/>
      <c r="AK79" s="387"/>
      <c r="AL79" s="387"/>
      <c r="AM79" s="387"/>
      <c r="AN79" s="387"/>
      <c r="AO79" s="387"/>
      <c r="AP79" s="460"/>
      <c r="AR79" s="45"/>
      <c r="AS79" s="115"/>
      <c r="AT79" s="116"/>
      <c r="AU79" s="116"/>
      <c r="AV79" s="116"/>
      <c r="AW79" s="179"/>
      <c r="AX79" s="179"/>
      <c r="AY79" s="179"/>
      <c r="AZ79" s="179"/>
      <c r="BA79" s="185"/>
      <c r="BB79" s="185"/>
      <c r="BC79" s="185"/>
      <c r="BD79" s="185"/>
      <c r="BE79" s="185"/>
      <c r="BF79" s="185"/>
      <c r="BG79" s="185"/>
      <c r="BH79" s="230"/>
      <c r="BI79" s="230"/>
      <c r="BJ79" s="230"/>
      <c r="BK79" s="68"/>
      <c r="BL79" s="230"/>
      <c r="BM79" s="230"/>
      <c r="BN79" s="230"/>
      <c r="BO79" s="185"/>
      <c r="BP79" s="185"/>
      <c r="BQ79" s="185"/>
      <c r="BR79" s="185"/>
      <c r="BS79" s="185"/>
      <c r="BT79" s="185"/>
      <c r="BU79" s="185"/>
      <c r="BV79" s="179"/>
      <c r="BW79" s="179"/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45"/>
    </row>
    <row r="80" spans="2:86" ht="20.100000000000001" customHeight="1">
      <c r="B80" s="431">
        <v>4</v>
      </c>
      <c r="C80" s="432">
        <v>0.47916666666666669</v>
      </c>
      <c r="D80" s="433">
        <v>0.4375</v>
      </c>
      <c r="E80" s="434"/>
      <c r="F80" s="435"/>
      <c r="G80" s="436"/>
      <c r="H80" s="436"/>
      <c r="I80" s="437"/>
      <c r="J80" s="439" t="str">
        <f>E68</f>
        <v>上河内ＪＳＣ</v>
      </c>
      <c r="K80" s="440"/>
      <c r="L80" s="440"/>
      <c r="M80" s="440"/>
      <c r="N80" s="440"/>
      <c r="O80" s="440"/>
      <c r="P80" s="441"/>
      <c r="Q80" s="444">
        <f>IF(OR(S80="",S81=""),"",S80+S81)</f>
        <v>2</v>
      </c>
      <c r="R80" s="445"/>
      <c r="S80" s="55">
        <v>1</v>
      </c>
      <c r="T80" s="56" t="s">
        <v>123</v>
      </c>
      <c r="U80" s="55">
        <v>1</v>
      </c>
      <c r="V80" s="444">
        <f>IF(OR(U80="",U81=""),"",U80+U81)</f>
        <v>1</v>
      </c>
      <c r="W80" s="445"/>
      <c r="X80" s="444" t="str">
        <f>S69</f>
        <v>国本ＪＳＣ</v>
      </c>
      <c r="Y80" s="440"/>
      <c r="Z80" s="440"/>
      <c r="AA80" s="440"/>
      <c r="AB80" s="440"/>
      <c r="AC80" s="440"/>
      <c r="AD80" s="448"/>
      <c r="AE80" s="435"/>
      <c r="AF80" s="436"/>
      <c r="AG80" s="436"/>
      <c r="AH80" s="437"/>
      <c r="AI80" s="456" t="str">
        <f ca="1">DBCS(INDIRECT("U12対戦スケジュール!g"&amp;(ROW()/2+25)))</f>
        <v>２／６／６／２</v>
      </c>
      <c r="AJ80" s="457"/>
      <c r="AK80" s="457"/>
      <c r="AL80" s="457"/>
      <c r="AM80" s="457"/>
      <c r="AN80" s="457"/>
      <c r="AO80" s="457"/>
      <c r="AP80" s="458"/>
      <c r="AR80" s="45"/>
      <c r="AS80" s="115"/>
      <c r="AT80" s="116"/>
      <c r="AU80" s="116"/>
      <c r="AV80" s="116"/>
      <c r="AW80" s="45"/>
      <c r="AX80" s="179"/>
      <c r="AY80" s="179"/>
      <c r="AZ80" s="179"/>
      <c r="BA80" s="230"/>
      <c r="BB80" s="185"/>
      <c r="BC80" s="185"/>
      <c r="BD80" s="185"/>
      <c r="BE80" s="185"/>
      <c r="BF80" s="185"/>
      <c r="BG80" s="185"/>
      <c r="BH80" s="230"/>
      <c r="BI80" s="230"/>
      <c r="BJ80" s="230"/>
      <c r="BK80" s="68"/>
      <c r="BL80" s="230"/>
      <c r="BM80" s="230"/>
      <c r="BN80" s="230"/>
      <c r="BO80" s="230"/>
      <c r="BP80" s="185"/>
      <c r="BQ80" s="185"/>
      <c r="BR80" s="185"/>
      <c r="BS80" s="185"/>
      <c r="BT80" s="185"/>
      <c r="BU80" s="185"/>
      <c r="BV80" s="45"/>
      <c r="BW80" s="179"/>
      <c r="BX80" s="179"/>
      <c r="BY80" s="179"/>
      <c r="BZ80" s="230"/>
      <c r="CA80" s="179"/>
      <c r="CB80" s="179"/>
      <c r="CC80" s="179"/>
      <c r="CD80" s="179"/>
      <c r="CE80" s="179"/>
      <c r="CF80" s="179"/>
      <c r="CG80" s="179"/>
      <c r="CH80" s="45"/>
    </row>
    <row r="81" spans="1:86" ht="20.100000000000001" customHeight="1">
      <c r="B81" s="431"/>
      <c r="C81" s="432"/>
      <c r="D81" s="433"/>
      <c r="E81" s="434"/>
      <c r="F81" s="438"/>
      <c r="G81" s="436"/>
      <c r="H81" s="436"/>
      <c r="I81" s="437"/>
      <c r="J81" s="442"/>
      <c r="K81" s="442"/>
      <c r="L81" s="442"/>
      <c r="M81" s="442"/>
      <c r="N81" s="442"/>
      <c r="O81" s="442"/>
      <c r="P81" s="443"/>
      <c r="Q81" s="446"/>
      <c r="R81" s="447"/>
      <c r="S81" s="53">
        <v>1</v>
      </c>
      <c r="T81" s="54" t="s">
        <v>123</v>
      </c>
      <c r="U81" s="53">
        <v>0</v>
      </c>
      <c r="V81" s="446"/>
      <c r="W81" s="447"/>
      <c r="X81" s="449"/>
      <c r="Y81" s="442"/>
      <c r="Z81" s="442"/>
      <c r="AA81" s="442"/>
      <c r="AB81" s="442"/>
      <c r="AC81" s="442"/>
      <c r="AD81" s="450"/>
      <c r="AE81" s="438"/>
      <c r="AF81" s="436"/>
      <c r="AG81" s="436"/>
      <c r="AH81" s="437"/>
      <c r="AI81" s="514"/>
      <c r="AJ81" s="457"/>
      <c r="AK81" s="457"/>
      <c r="AL81" s="457"/>
      <c r="AM81" s="457"/>
      <c r="AN81" s="457"/>
      <c r="AO81" s="457"/>
      <c r="AP81" s="458"/>
      <c r="AR81" s="45"/>
      <c r="AS81" s="115"/>
      <c r="AT81" s="116"/>
      <c r="AU81" s="116"/>
      <c r="AV81" s="116"/>
      <c r="AW81" s="179"/>
      <c r="AX81" s="179"/>
      <c r="AY81" s="179"/>
      <c r="AZ81" s="179"/>
      <c r="BA81" s="185"/>
      <c r="BB81" s="185"/>
      <c r="BC81" s="185"/>
      <c r="BD81" s="185"/>
      <c r="BE81" s="185"/>
      <c r="BF81" s="185"/>
      <c r="BG81" s="185"/>
      <c r="BH81" s="230"/>
      <c r="BI81" s="230"/>
      <c r="BJ81" s="230"/>
      <c r="BK81" s="68"/>
      <c r="BL81" s="230"/>
      <c r="BM81" s="230"/>
      <c r="BN81" s="230"/>
      <c r="BO81" s="185"/>
      <c r="BP81" s="185"/>
      <c r="BQ81" s="185"/>
      <c r="BR81" s="185"/>
      <c r="BS81" s="185"/>
      <c r="BT81" s="185"/>
      <c r="BU81" s="185"/>
      <c r="BV81" s="179"/>
      <c r="BW81" s="179"/>
      <c r="BX81" s="179"/>
      <c r="BY81" s="179"/>
      <c r="BZ81" s="179"/>
      <c r="CA81" s="179"/>
      <c r="CB81" s="179"/>
      <c r="CC81" s="179"/>
      <c r="CD81" s="179"/>
      <c r="CE81" s="179"/>
      <c r="CF81" s="179"/>
      <c r="CG81" s="179"/>
      <c r="CH81" s="45"/>
    </row>
    <row r="82" spans="1:86" ht="20.100000000000001" customHeight="1">
      <c r="B82" s="431">
        <v>5</v>
      </c>
      <c r="C82" s="432">
        <v>0.51388888888888895</v>
      </c>
      <c r="D82" s="433"/>
      <c r="E82" s="434"/>
      <c r="F82" s="435"/>
      <c r="G82" s="436"/>
      <c r="H82" s="436"/>
      <c r="I82" s="437"/>
      <c r="J82" s="439" t="str">
        <f>E70</f>
        <v>ＦＣペンサーレ</v>
      </c>
      <c r="K82" s="440"/>
      <c r="L82" s="440"/>
      <c r="M82" s="440"/>
      <c r="N82" s="440"/>
      <c r="O82" s="440"/>
      <c r="P82" s="441"/>
      <c r="Q82" s="444">
        <f>IF(OR(S82="",S83=""),"",S82+S83)</f>
        <v>6</v>
      </c>
      <c r="R82" s="445"/>
      <c r="S82" s="55">
        <v>2</v>
      </c>
      <c r="T82" s="56" t="s">
        <v>123</v>
      </c>
      <c r="U82" s="55">
        <v>0</v>
      </c>
      <c r="V82" s="444">
        <f>IF(OR(U82="",U83=""),"",U82+U83)</f>
        <v>0</v>
      </c>
      <c r="W82" s="445"/>
      <c r="X82" s="444" t="str">
        <f>S68</f>
        <v>上三川ＳＣ</v>
      </c>
      <c r="Y82" s="440"/>
      <c r="Z82" s="440"/>
      <c r="AA82" s="440"/>
      <c r="AB82" s="440"/>
      <c r="AC82" s="440"/>
      <c r="AD82" s="448"/>
      <c r="AE82" s="435"/>
      <c r="AF82" s="436"/>
      <c r="AG82" s="436"/>
      <c r="AH82" s="437"/>
      <c r="AI82" s="461" t="str">
        <f ca="1">DBCS(INDIRECT("U12対戦スケジュール!g"&amp;(ROW()/2+25)))</f>
        <v>９／１／１／９</v>
      </c>
      <c r="AJ82" s="462"/>
      <c r="AK82" s="462"/>
      <c r="AL82" s="462"/>
      <c r="AM82" s="462"/>
      <c r="AN82" s="462"/>
      <c r="AO82" s="462"/>
      <c r="AP82" s="463"/>
      <c r="AR82" s="45"/>
      <c r="AS82" s="115"/>
      <c r="AT82" s="116"/>
      <c r="AU82" s="116"/>
      <c r="AV82" s="116"/>
      <c r="AW82" s="45"/>
      <c r="AX82" s="179"/>
      <c r="AY82" s="179"/>
      <c r="AZ82" s="179"/>
      <c r="BA82" s="230"/>
      <c r="BB82" s="185"/>
      <c r="BC82" s="185"/>
      <c r="BD82" s="185"/>
      <c r="BE82" s="185"/>
      <c r="BF82" s="185"/>
      <c r="BG82" s="185"/>
      <c r="BH82" s="230"/>
      <c r="BI82" s="230"/>
      <c r="BJ82" s="230"/>
      <c r="BK82" s="68"/>
      <c r="BL82" s="230"/>
      <c r="BM82" s="230"/>
      <c r="BN82" s="230"/>
      <c r="BO82" s="230"/>
      <c r="BP82" s="185"/>
      <c r="BQ82" s="185"/>
      <c r="BR82" s="185"/>
      <c r="BS82" s="185"/>
      <c r="BT82" s="185"/>
      <c r="BU82" s="185"/>
      <c r="BV82" s="45"/>
      <c r="BW82" s="179"/>
      <c r="BX82" s="179"/>
      <c r="BY82" s="179"/>
      <c r="BZ82" s="230"/>
      <c r="CA82" s="179"/>
      <c r="CB82" s="179"/>
      <c r="CC82" s="179"/>
      <c r="CD82" s="179"/>
      <c r="CE82" s="179"/>
      <c r="CF82" s="179"/>
      <c r="CG82" s="179"/>
      <c r="CH82" s="45"/>
    </row>
    <row r="83" spans="1:86" ht="20.100000000000001" customHeight="1">
      <c r="B83" s="431"/>
      <c r="C83" s="432"/>
      <c r="D83" s="433"/>
      <c r="E83" s="434"/>
      <c r="F83" s="438"/>
      <c r="G83" s="436"/>
      <c r="H83" s="436"/>
      <c r="I83" s="437"/>
      <c r="J83" s="442"/>
      <c r="K83" s="442"/>
      <c r="L83" s="442"/>
      <c r="M83" s="442"/>
      <c r="N83" s="442"/>
      <c r="O83" s="442"/>
      <c r="P83" s="443"/>
      <c r="Q83" s="446"/>
      <c r="R83" s="447"/>
      <c r="S83" s="53">
        <v>4</v>
      </c>
      <c r="T83" s="54" t="s">
        <v>123</v>
      </c>
      <c r="U83" s="53">
        <v>0</v>
      </c>
      <c r="V83" s="446"/>
      <c r="W83" s="447"/>
      <c r="X83" s="449"/>
      <c r="Y83" s="442"/>
      <c r="Z83" s="442"/>
      <c r="AA83" s="442"/>
      <c r="AB83" s="442"/>
      <c r="AC83" s="442"/>
      <c r="AD83" s="450"/>
      <c r="AE83" s="438"/>
      <c r="AF83" s="436"/>
      <c r="AG83" s="436"/>
      <c r="AH83" s="437"/>
      <c r="AI83" s="459"/>
      <c r="AJ83" s="387"/>
      <c r="AK83" s="387"/>
      <c r="AL83" s="387"/>
      <c r="AM83" s="387"/>
      <c r="AN83" s="387"/>
      <c r="AO83" s="387"/>
      <c r="AP83" s="460"/>
      <c r="AR83" s="45"/>
      <c r="AS83" s="115"/>
      <c r="AT83" s="116"/>
      <c r="AU83" s="116"/>
      <c r="AV83" s="116"/>
      <c r="AW83" s="179"/>
      <c r="AX83" s="179"/>
      <c r="AY83" s="179"/>
      <c r="AZ83" s="179"/>
      <c r="BA83" s="185"/>
      <c r="BB83" s="185"/>
      <c r="BC83" s="185"/>
      <c r="BD83" s="185"/>
      <c r="BE83" s="185"/>
      <c r="BF83" s="185"/>
      <c r="BG83" s="185"/>
      <c r="BH83" s="230"/>
      <c r="BI83" s="230"/>
      <c r="BJ83" s="230"/>
      <c r="BK83" s="68"/>
      <c r="BL83" s="230"/>
      <c r="BM83" s="230"/>
      <c r="BN83" s="230"/>
      <c r="BO83" s="185"/>
      <c r="BP83" s="185"/>
      <c r="BQ83" s="185"/>
      <c r="BR83" s="185"/>
      <c r="BS83" s="185"/>
      <c r="BT83" s="185"/>
      <c r="BU83" s="185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79"/>
      <c r="CG83" s="179"/>
      <c r="CH83" s="45"/>
    </row>
    <row r="84" spans="1:86" ht="20.100000000000001" customHeight="1">
      <c r="B84" s="431">
        <v>6</v>
      </c>
      <c r="C84" s="432">
        <v>0.54861111111111105</v>
      </c>
      <c r="D84" s="433">
        <v>0.4375</v>
      </c>
      <c r="E84" s="434"/>
      <c r="F84" s="435"/>
      <c r="G84" s="436"/>
      <c r="H84" s="436"/>
      <c r="I84" s="437"/>
      <c r="J84" s="439" t="str">
        <f>AG70</f>
        <v>ともぞうＳＣ・Ｂ</v>
      </c>
      <c r="K84" s="440"/>
      <c r="L84" s="440"/>
      <c r="M84" s="440"/>
      <c r="N84" s="440"/>
      <c r="O84" s="440"/>
      <c r="P84" s="441"/>
      <c r="Q84" s="444">
        <f>IF(OR(S84="",S85=""),"",S84+S85)</f>
        <v>0</v>
      </c>
      <c r="R84" s="445"/>
      <c r="S84" s="55">
        <v>0</v>
      </c>
      <c r="T84" s="56" t="s">
        <v>123</v>
      </c>
      <c r="U84" s="55">
        <v>1</v>
      </c>
      <c r="V84" s="444">
        <f>IF(OR(U84="",U85=""),"",U84+U85)</f>
        <v>1</v>
      </c>
      <c r="W84" s="445"/>
      <c r="X84" s="444" t="str">
        <f>E68</f>
        <v>上河内ＪＳＣ</v>
      </c>
      <c r="Y84" s="440"/>
      <c r="Z84" s="440"/>
      <c r="AA84" s="440"/>
      <c r="AB84" s="440"/>
      <c r="AC84" s="440"/>
      <c r="AD84" s="448"/>
      <c r="AE84" s="435"/>
      <c r="AF84" s="436"/>
      <c r="AG84" s="436"/>
      <c r="AH84" s="437"/>
      <c r="AI84" s="461" t="str">
        <f ca="1">DBCS(INDIRECT("U12対戦スケジュール!g"&amp;(ROW()/2+25)))</f>
        <v>７／２／２／７</v>
      </c>
      <c r="AJ84" s="462"/>
      <c r="AK84" s="462"/>
      <c r="AL84" s="462"/>
      <c r="AM84" s="462"/>
      <c r="AN84" s="462"/>
      <c r="AO84" s="462"/>
      <c r="AP84" s="463"/>
      <c r="AR84" s="45"/>
      <c r="AS84" s="115"/>
      <c r="AT84" s="116"/>
      <c r="AU84" s="116"/>
      <c r="AV84" s="116"/>
      <c r="AW84" s="45"/>
      <c r="AX84" s="179"/>
      <c r="AY84" s="179"/>
      <c r="AZ84" s="179"/>
      <c r="BA84" s="230"/>
      <c r="BB84" s="185"/>
      <c r="BC84" s="185"/>
      <c r="BD84" s="185"/>
      <c r="BE84" s="185"/>
      <c r="BF84" s="185"/>
      <c r="BG84" s="185"/>
      <c r="BH84" s="230"/>
      <c r="BI84" s="230"/>
      <c r="BJ84" s="230"/>
      <c r="BK84" s="68"/>
      <c r="BL84" s="230"/>
      <c r="BM84" s="230"/>
      <c r="BN84" s="230"/>
      <c r="BO84" s="230"/>
      <c r="BP84" s="185"/>
      <c r="BQ84" s="185"/>
      <c r="BR84" s="185"/>
      <c r="BS84" s="185"/>
      <c r="BT84" s="185"/>
      <c r="BU84" s="185"/>
      <c r="BV84" s="45"/>
      <c r="BW84" s="179"/>
      <c r="BX84" s="179"/>
      <c r="BY84" s="179"/>
      <c r="BZ84" s="230"/>
      <c r="CA84" s="179"/>
      <c r="CB84" s="179"/>
      <c r="CC84" s="179"/>
      <c r="CD84" s="179"/>
      <c r="CE84" s="179"/>
      <c r="CF84" s="179"/>
      <c r="CG84" s="179"/>
      <c r="CH84" s="45"/>
    </row>
    <row r="85" spans="1:86" ht="20.100000000000001" customHeight="1" thickBot="1">
      <c r="B85" s="468"/>
      <c r="C85" s="472"/>
      <c r="D85" s="473"/>
      <c r="E85" s="474"/>
      <c r="F85" s="476"/>
      <c r="G85" s="477"/>
      <c r="H85" s="477"/>
      <c r="I85" s="478"/>
      <c r="J85" s="482"/>
      <c r="K85" s="482"/>
      <c r="L85" s="482"/>
      <c r="M85" s="482"/>
      <c r="N85" s="482"/>
      <c r="O85" s="482"/>
      <c r="P85" s="483"/>
      <c r="Q85" s="549"/>
      <c r="R85" s="550"/>
      <c r="S85" s="57">
        <v>0</v>
      </c>
      <c r="T85" s="58" t="s">
        <v>123</v>
      </c>
      <c r="U85" s="57">
        <v>0</v>
      </c>
      <c r="V85" s="549"/>
      <c r="W85" s="550"/>
      <c r="X85" s="552"/>
      <c r="Y85" s="482"/>
      <c r="Z85" s="482"/>
      <c r="AA85" s="482"/>
      <c r="AB85" s="482"/>
      <c r="AC85" s="482"/>
      <c r="AD85" s="553"/>
      <c r="AE85" s="476"/>
      <c r="AF85" s="477"/>
      <c r="AG85" s="477"/>
      <c r="AH85" s="478"/>
      <c r="AI85" s="464"/>
      <c r="AJ85" s="465"/>
      <c r="AK85" s="465"/>
      <c r="AL85" s="465"/>
      <c r="AM85" s="465"/>
      <c r="AN85" s="465"/>
      <c r="AO85" s="465"/>
      <c r="AP85" s="466"/>
      <c r="AR85" s="45"/>
      <c r="AS85" s="115"/>
      <c r="AT85" s="116"/>
      <c r="AU85" s="116"/>
      <c r="AV85" s="116"/>
      <c r="AW85" s="179"/>
      <c r="AX85" s="179"/>
      <c r="AY85" s="179"/>
      <c r="AZ85" s="179"/>
      <c r="BA85" s="185"/>
      <c r="BB85" s="185"/>
      <c r="BC85" s="185"/>
      <c r="BD85" s="185"/>
      <c r="BE85" s="185"/>
      <c r="BF85" s="185"/>
      <c r="BG85" s="185"/>
      <c r="BH85" s="230"/>
      <c r="BI85" s="230"/>
      <c r="BJ85" s="230"/>
      <c r="BK85" s="68"/>
      <c r="BL85" s="230"/>
      <c r="BM85" s="230"/>
      <c r="BN85" s="230"/>
      <c r="BO85" s="185"/>
      <c r="BP85" s="185"/>
      <c r="BQ85" s="185"/>
      <c r="BR85" s="185"/>
      <c r="BS85" s="185"/>
      <c r="BT85" s="185"/>
      <c r="BU85" s="185"/>
      <c r="BV85" s="179"/>
      <c r="BW85" s="179"/>
      <c r="BX85" s="179"/>
      <c r="BY85" s="179"/>
      <c r="BZ85" s="179"/>
      <c r="CA85" s="179"/>
      <c r="CB85" s="179"/>
      <c r="CC85" s="179"/>
      <c r="CD85" s="179"/>
      <c r="CE85" s="179"/>
      <c r="CF85" s="179"/>
      <c r="CG85" s="179"/>
      <c r="CH85" s="45"/>
    </row>
    <row r="86" spans="1:86" s="47" customFormat="1" ht="15.75" customHeight="1" thickBot="1">
      <c r="A86" s="45"/>
      <c r="B86" s="59"/>
      <c r="C86" s="60"/>
      <c r="D86" s="60"/>
      <c r="E86" s="60"/>
      <c r="F86" s="59"/>
      <c r="G86" s="59"/>
      <c r="H86" s="59"/>
      <c r="I86" s="59"/>
      <c r="J86" s="59"/>
      <c r="K86" s="61"/>
      <c r="L86" s="61"/>
      <c r="M86" s="62"/>
      <c r="N86" s="63"/>
      <c r="O86" s="62"/>
      <c r="P86" s="61"/>
      <c r="Q86" s="61"/>
      <c r="R86" s="59"/>
      <c r="S86" s="59"/>
      <c r="T86" s="59"/>
      <c r="U86" s="59"/>
      <c r="V86" s="59"/>
      <c r="W86" s="64"/>
      <c r="X86" s="64"/>
      <c r="Y86" s="64"/>
      <c r="Z86" s="64"/>
      <c r="AA86" s="64"/>
      <c r="AB86" s="64"/>
      <c r="AC86" s="45"/>
      <c r="AR86" s="45"/>
      <c r="AS86" s="115"/>
      <c r="AT86" s="116"/>
      <c r="AU86" s="116"/>
      <c r="AV86" s="116"/>
      <c r="AW86" s="115"/>
      <c r="AX86" s="115"/>
      <c r="AY86" s="115"/>
      <c r="AZ86" s="115"/>
      <c r="BA86" s="115"/>
      <c r="BB86" s="230"/>
      <c r="BC86" s="230"/>
      <c r="BD86" s="62"/>
      <c r="BE86" s="63"/>
      <c r="BF86" s="62"/>
      <c r="BG86" s="230"/>
      <c r="BH86" s="230"/>
      <c r="BI86" s="115"/>
      <c r="BJ86" s="115"/>
      <c r="BK86" s="115"/>
      <c r="BL86" s="115"/>
      <c r="BM86" s="115"/>
      <c r="BN86" s="64"/>
      <c r="BO86" s="64"/>
      <c r="BP86" s="64"/>
      <c r="BQ86" s="64"/>
      <c r="BR86" s="64"/>
      <c r="BS86" s="64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</row>
    <row r="87" spans="1:86" ht="20.25" customHeight="1" thickBot="1">
      <c r="D87" s="451" t="s">
        <v>124</v>
      </c>
      <c r="E87" s="452"/>
      <c r="F87" s="452"/>
      <c r="G87" s="452"/>
      <c r="H87" s="452"/>
      <c r="I87" s="452"/>
      <c r="J87" s="452" t="s">
        <v>121</v>
      </c>
      <c r="K87" s="452"/>
      <c r="L87" s="452"/>
      <c r="M87" s="452"/>
      <c r="N87" s="452"/>
      <c r="O87" s="452"/>
      <c r="P87" s="452"/>
      <c r="Q87" s="452"/>
      <c r="R87" s="453" t="s">
        <v>125</v>
      </c>
      <c r="S87" s="453"/>
      <c r="T87" s="453"/>
      <c r="U87" s="453"/>
      <c r="V87" s="453"/>
      <c r="W87" s="453"/>
      <c r="X87" s="453"/>
      <c r="Y87" s="453"/>
      <c r="Z87" s="453"/>
      <c r="AA87" s="454" t="s">
        <v>126</v>
      </c>
      <c r="AB87" s="454"/>
      <c r="AC87" s="454"/>
      <c r="AD87" s="454" t="s">
        <v>127</v>
      </c>
      <c r="AE87" s="454"/>
      <c r="AF87" s="454"/>
      <c r="AG87" s="454"/>
      <c r="AH87" s="454"/>
      <c r="AI87" s="454"/>
      <c r="AJ87" s="454"/>
      <c r="AK87" s="454"/>
      <c r="AL87" s="454"/>
      <c r="AM87" s="455"/>
      <c r="AR87" s="45"/>
      <c r="AS87" s="45"/>
      <c r="AT87" s="4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230"/>
      <c r="BJ87" s="230"/>
      <c r="BK87" s="230"/>
      <c r="BL87" s="230"/>
      <c r="BM87" s="230"/>
      <c r="BN87" s="230"/>
      <c r="BO87" s="230"/>
      <c r="BP87" s="230"/>
      <c r="BQ87" s="230"/>
      <c r="BR87" s="186"/>
      <c r="BS87" s="186"/>
      <c r="BT87" s="186"/>
      <c r="BU87" s="186"/>
      <c r="BV87" s="186"/>
      <c r="BW87" s="186"/>
      <c r="BX87" s="186"/>
      <c r="BY87" s="186"/>
      <c r="BZ87" s="186"/>
      <c r="CA87" s="186"/>
      <c r="CB87" s="186"/>
      <c r="CC87" s="186"/>
      <c r="CD87" s="186"/>
      <c r="CE87" s="45"/>
      <c r="CF87" s="45"/>
      <c r="CG87" s="45"/>
      <c r="CH87" s="45"/>
    </row>
    <row r="88" spans="1:86" ht="30" customHeight="1">
      <c r="D88" s="410" t="s">
        <v>128</v>
      </c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2"/>
      <c r="S88" s="412"/>
      <c r="T88" s="412"/>
      <c r="U88" s="412"/>
      <c r="V88" s="412"/>
      <c r="W88" s="412"/>
      <c r="X88" s="412"/>
      <c r="Y88" s="412"/>
      <c r="Z88" s="412"/>
      <c r="AA88" s="413"/>
      <c r="AB88" s="413"/>
      <c r="AC88" s="413"/>
      <c r="AD88" s="414"/>
      <c r="AE88" s="414"/>
      <c r="AF88" s="414"/>
      <c r="AG88" s="414"/>
      <c r="AH88" s="414"/>
      <c r="AI88" s="414"/>
      <c r="AJ88" s="414"/>
      <c r="AK88" s="414"/>
      <c r="AL88" s="414"/>
      <c r="AM88" s="415"/>
      <c r="AR88" s="45"/>
      <c r="AS88" s="45"/>
      <c r="AT88" s="4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230"/>
      <c r="BJ88" s="230"/>
      <c r="BK88" s="230"/>
      <c r="BL88" s="230"/>
      <c r="BM88" s="230"/>
      <c r="BN88" s="230"/>
      <c r="BO88" s="230"/>
      <c r="BP88" s="230"/>
      <c r="BQ88" s="230"/>
      <c r="BR88" s="117"/>
      <c r="BS88" s="117"/>
      <c r="BT88" s="11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45"/>
      <c r="CF88" s="45"/>
      <c r="CG88" s="45"/>
      <c r="CH88" s="45"/>
    </row>
    <row r="89" spans="1:86" ht="30" customHeight="1">
      <c r="D89" s="419" t="s">
        <v>128</v>
      </c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  <c r="Q89" s="420"/>
      <c r="R89" s="421"/>
      <c r="S89" s="421"/>
      <c r="T89" s="421"/>
      <c r="U89" s="421"/>
      <c r="V89" s="421"/>
      <c r="W89" s="421"/>
      <c r="X89" s="421"/>
      <c r="Y89" s="421"/>
      <c r="Z89" s="421"/>
      <c r="AA89" s="422"/>
      <c r="AB89" s="422"/>
      <c r="AC89" s="422"/>
      <c r="AD89" s="423"/>
      <c r="AE89" s="423"/>
      <c r="AF89" s="423"/>
      <c r="AG89" s="423"/>
      <c r="AH89" s="423"/>
      <c r="AI89" s="423"/>
      <c r="AJ89" s="423"/>
      <c r="AK89" s="423"/>
      <c r="AL89" s="423"/>
      <c r="AM89" s="424"/>
      <c r="AR89" s="45"/>
      <c r="AS89" s="45"/>
      <c r="AT89" s="4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230"/>
      <c r="BJ89" s="230"/>
      <c r="BK89" s="230"/>
      <c r="BL89" s="230"/>
      <c r="BM89" s="230"/>
      <c r="BN89" s="230"/>
      <c r="BO89" s="230"/>
      <c r="BP89" s="230"/>
      <c r="BQ89" s="230"/>
      <c r="BR89" s="186"/>
      <c r="BS89" s="186"/>
      <c r="BT89" s="186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45"/>
      <c r="CF89" s="45"/>
      <c r="CG89" s="45"/>
      <c r="CH89" s="45"/>
    </row>
    <row r="90" spans="1:86" ht="30" customHeight="1" thickBot="1">
      <c r="D90" s="425" t="s">
        <v>128</v>
      </c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7"/>
      <c r="S90" s="427"/>
      <c r="T90" s="427"/>
      <c r="U90" s="427"/>
      <c r="V90" s="427"/>
      <c r="W90" s="427"/>
      <c r="X90" s="427"/>
      <c r="Y90" s="427"/>
      <c r="Z90" s="427"/>
      <c r="AA90" s="428"/>
      <c r="AB90" s="428"/>
      <c r="AC90" s="428"/>
      <c r="AD90" s="429"/>
      <c r="AE90" s="429"/>
      <c r="AF90" s="429"/>
      <c r="AG90" s="429"/>
      <c r="AH90" s="429"/>
      <c r="AI90" s="429"/>
      <c r="AJ90" s="429"/>
      <c r="AK90" s="429"/>
      <c r="AL90" s="429"/>
      <c r="AM90" s="430"/>
      <c r="AR90" s="45"/>
      <c r="AS90" s="45"/>
      <c r="AT90" s="4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230"/>
      <c r="BJ90" s="230"/>
      <c r="BK90" s="230"/>
      <c r="BL90" s="230"/>
      <c r="BM90" s="230"/>
      <c r="BN90" s="230"/>
      <c r="BO90" s="230"/>
      <c r="BP90" s="230"/>
      <c r="BQ90" s="230"/>
      <c r="BR90" s="186"/>
      <c r="BS90" s="186"/>
      <c r="BT90" s="186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45"/>
      <c r="CF90" s="45"/>
      <c r="CG90" s="45"/>
      <c r="CH90" s="45"/>
    </row>
    <row r="91" spans="1:86" ht="14.25" customHeight="1">
      <c r="A91" s="542" t="s">
        <v>419</v>
      </c>
      <c r="B91" s="542"/>
      <c r="C91" s="542"/>
      <c r="D91" s="542"/>
      <c r="E91" s="542"/>
      <c r="F91" s="542"/>
      <c r="G91" s="542"/>
      <c r="H91" s="542"/>
      <c r="I91" s="542"/>
      <c r="J91" s="542"/>
      <c r="K91" s="542"/>
      <c r="L91" s="542"/>
      <c r="M91" s="542"/>
      <c r="N91" s="542"/>
      <c r="O91" s="542"/>
      <c r="P91" s="542"/>
      <c r="Q91" s="542"/>
      <c r="R91" s="542"/>
      <c r="S91" s="542"/>
      <c r="T91" s="542"/>
      <c r="U91" s="542"/>
      <c r="V91" s="542"/>
      <c r="W91" s="542"/>
      <c r="X91" s="542"/>
      <c r="Y91" s="542"/>
      <c r="Z91" s="542"/>
      <c r="AA91" s="542"/>
      <c r="AB91" s="542"/>
      <c r="AC91" s="542"/>
      <c r="AD91" s="542"/>
      <c r="AE91" s="542"/>
      <c r="AF91" s="542"/>
      <c r="AG91" s="542"/>
      <c r="AH91" s="542"/>
      <c r="AI91" s="542"/>
      <c r="AJ91" s="542"/>
      <c r="AK91" s="542"/>
      <c r="AL91" s="542"/>
      <c r="AM91" s="542"/>
      <c r="AN91" s="542"/>
      <c r="AO91" s="542"/>
      <c r="AP91" s="542"/>
      <c r="AQ91" s="542"/>
      <c r="AR91" s="542" t="s">
        <v>419</v>
      </c>
      <c r="AS91" s="542"/>
      <c r="AT91" s="542"/>
      <c r="AU91" s="542"/>
      <c r="AV91" s="542"/>
      <c r="AW91" s="542"/>
      <c r="AX91" s="542"/>
      <c r="AY91" s="542"/>
      <c r="AZ91" s="542"/>
      <c r="BA91" s="542"/>
      <c r="BB91" s="542"/>
      <c r="BC91" s="542"/>
      <c r="BD91" s="542"/>
      <c r="BE91" s="542"/>
      <c r="BF91" s="542"/>
      <c r="BG91" s="542"/>
      <c r="BH91" s="542"/>
      <c r="BI91" s="542"/>
      <c r="BJ91" s="542"/>
      <c r="BK91" s="542"/>
      <c r="BL91" s="542"/>
      <c r="BM91" s="542"/>
      <c r="BN91" s="542"/>
      <c r="BO91" s="542"/>
      <c r="BP91" s="542"/>
      <c r="BQ91" s="542"/>
      <c r="BR91" s="542"/>
      <c r="BS91" s="542"/>
      <c r="BT91" s="542"/>
      <c r="BU91" s="542"/>
      <c r="BV91" s="542"/>
      <c r="BW91" s="542"/>
      <c r="BX91" s="542"/>
      <c r="BY91" s="542"/>
      <c r="BZ91" s="542"/>
      <c r="CA91" s="542"/>
      <c r="CB91" s="542"/>
      <c r="CC91" s="542"/>
      <c r="CD91" s="542"/>
      <c r="CE91" s="542"/>
      <c r="CF91" s="542"/>
      <c r="CG91" s="542"/>
      <c r="CH91" s="542"/>
    </row>
    <row r="92" spans="1:86" ht="14.25" customHeight="1">
      <c r="A92" s="542"/>
      <c r="B92" s="542"/>
      <c r="C92" s="542"/>
      <c r="D92" s="542"/>
      <c r="E92" s="542"/>
      <c r="F92" s="542"/>
      <c r="G92" s="542"/>
      <c r="H92" s="542"/>
      <c r="I92" s="542"/>
      <c r="J92" s="542"/>
      <c r="K92" s="542"/>
      <c r="L92" s="542"/>
      <c r="M92" s="542"/>
      <c r="N92" s="542"/>
      <c r="O92" s="542"/>
      <c r="P92" s="542"/>
      <c r="Q92" s="542"/>
      <c r="R92" s="542"/>
      <c r="S92" s="542"/>
      <c r="T92" s="542"/>
      <c r="U92" s="542"/>
      <c r="V92" s="542"/>
      <c r="W92" s="542"/>
      <c r="X92" s="542"/>
      <c r="Y92" s="542"/>
      <c r="Z92" s="542"/>
      <c r="AA92" s="542"/>
      <c r="AB92" s="542"/>
      <c r="AC92" s="542"/>
      <c r="AD92" s="542"/>
      <c r="AE92" s="542"/>
      <c r="AF92" s="542"/>
      <c r="AG92" s="542"/>
      <c r="AH92" s="542"/>
      <c r="AI92" s="542"/>
      <c r="AJ92" s="542"/>
      <c r="AK92" s="542"/>
      <c r="AL92" s="542"/>
      <c r="AM92" s="542"/>
      <c r="AN92" s="542"/>
      <c r="AO92" s="542"/>
      <c r="AP92" s="542"/>
      <c r="AQ92" s="542"/>
      <c r="AR92" s="542"/>
      <c r="AS92" s="542"/>
      <c r="AT92" s="542"/>
      <c r="AU92" s="542"/>
      <c r="AV92" s="542"/>
      <c r="AW92" s="542"/>
      <c r="AX92" s="542"/>
      <c r="AY92" s="542"/>
      <c r="AZ92" s="542"/>
      <c r="BA92" s="542"/>
      <c r="BB92" s="542"/>
      <c r="BC92" s="542"/>
      <c r="BD92" s="542"/>
      <c r="BE92" s="542"/>
      <c r="BF92" s="542"/>
      <c r="BG92" s="542"/>
      <c r="BH92" s="542"/>
      <c r="BI92" s="542"/>
      <c r="BJ92" s="542"/>
      <c r="BK92" s="542"/>
      <c r="BL92" s="542"/>
      <c r="BM92" s="542"/>
      <c r="BN92" s="542"/>
      <c r="BO92" s="542"/>
      <c r="BP92" s="542"/>
      <c r="BQ92" s="542"/>
      <c r="BR92" s="542"/>
      <c r="BS92" s="542"/>
      <c r="BT92" s="542"/>
      <c r="BU92" s="542"/>
      <c r="BV92" s="542"/>
      <c r="BW92" s="542"/>
      <c r="BX92" s="542"/>
      <c r="BY92" s="542"/>
      <c r="BZ92" s="542"/>
      <c r="CA92" s="542"/>
      <c r="CB92" s="542"/>
      <c r="CC92" s="542"/>
      <c r="CD92" s="542"/>
      <c r="CE92" s="542"/>
      <c r="CF92" s="542"/>
      <c r="CG92" s="542"/>
      <c r="CH92" s="542"/>
    </row>
    <row r="93" spans="1:86" ht="27.75" customHeight="1">
      <c r="C93" s="543" t="s">
        <v>117</v>
      </c>
      <c r="D93" s="543"/>
      <c r="E93" s="543"/>
      <c r="F93" s="543"/>
      <c r="G93" s="546" t="str">
        <f>U12対戦スケジュール!D83</f>
        <v>石井５</v>
      </c>
      <c r="H93" s="543"/>
      <c r="I93" s="543"/>
      <c r="J93" s="543"/>
      <c r="K93" s="543"/>
      <c r="L93" s="543"/>
      <c r="M93" s="543"/>
      <c r="N93" s="543"/>
      <c r="O93" s="543"/>
      <c r="P93" s="543" t="s">
        <v>118</v>
      </c>
      <c r="Q93" s="543"/>
      <c r="R93" s="543"/>
      <c r="S93" s="543"/>
      <c r="T93" s="546" t="str">
        <f>U12対戦スケジュール!D84</f>
        <v>ＦＣペンサーレ</v>
      </c>
      <c r="U93" s="543"/>
      <c r="V93" s="543"/>
      <c r="W93" s="543"/>
      <c r="X93" s="543"/>
      <c r="Y93" s="543"/>
      <c r="Z93" s="543"/>
      <c r="AA93" s="543"/>
      <c r="AB93" s="543"/>
      <c r="AC93" s="543" t="s">
        <v>119</v>
      </c>
      <c r="AD93" s="543"/>
      <c r="AE93" s="543"/>
      <c r="AF93" s="543"/>
      <c r="AG93" s="547">
        <v>43359</v>
      </c>
      <c r="AH93" s="547"/>
      <c r="AI93" s="547"/>
      <c r="AJ93" s="547"/>
      <c r="AK93" s="547"/>
      <c r="AL93" s="547"/>
      <c r="AM93" s="547"/>
      <c r="AN93" s="547"/>
      <c r="AO93" s="547"/>
      <c r="AT93" s="543" t="s">
        <v>117</v>
      </c>
      <c r="AU93" s="543"/>
      <c r="AV93" s="543"/>
      <c r="AW93" s="543"/>
      <c r="AX93" s="546" t="str">
        <f>U12対戦スケジュール!F83</f>
        <v>石井６</v>
      </c>
      <c r="AY93" s="557"/>
      <c r="AZ93" s="557"/>
      <c r="BA93" s="557"/>
      <c r="BB93" s="557"/>
      <c r="BC93" s="557"/>
      <c r="BD93" s="557"/>
      <c r="BE93" s="557"/>
      <c r="BF93" s="557"/>
      <c r="BG93" s="543" t="s">
        <v>118</v>
      </c>
      <c r="BH93" s="543"/>
      <c r="BI93" s="543"/>
      <c r="BJ93" s="543"/>
      <c r="BK93" s="546" t="str">
        <f>U12対戦スケジュール!F84</f>
        <v>上三川ＳＣ</v>
      </c>
      <c r="BL93" s="557"/>
      <c r="BM93" s="557"/>
      <c r="BN93" s="557"/>
      <c r="BO93" s="557"/>
      <c r="BP93" s="557"/>
      <c r="BQ93" s="557"/>
      <c r="BR93" s="557"/>
      <c r="BS93" s="557"/>
      <c r="BT93" s="543" t="s">
        <v>119</v>
      </c>
      <c r="BU93" s="543"/>
      <c r="BV93" s="543"/>
      <c r="BW93" s="543"/>
      <c r="BX93" s="547">
        <v>43359</v>
      </c>
      <c r="BY93" s="547"/>
      <c r="BZ93" s="547"/>
      <c r="CA93" s="547"/>
      <c r="CB93" s="547"/>
      <c r="CC93" s="547"/>
      <c r="CD93" s="547"/>
      <c r="CE93" s="547"/>
      <c r="CF93" s="547"/>
    </row>
    <row r="94" spans="1:86" ht="15" customHeight="1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4"/>
      <c r="X94" s="44"/>
      <c r="Y94" s="44"/>
      <c r="Z94" s="44"/>
      <c r="AA94" s="44"/>
      <c r="AB94" s="44"/>
      <c r="AC94" s="44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44"/>
      <c r="BO94" s="44"/>
      <c r="BP94" s="44"/>
      <c r="BQ94" s="44"/>
      <c r="BR94" s="44"/>
      <c r="BS94" s="44"/>
      <c r="BT94" s="44"/>
    </row>
    <row r="95" spans="1:86" ht="18" customHeight="1">
      <c r="C95" s="409" t="s">
        <v>447</v>
      </c>
      <c r="D95" s="409"/>
      <c r="E95" s="408" t="str">
        <f>U12組合せ!$H$10</f>
        <v>清原ＳＳＳ</v>
      </c>
      <c r="F95" s="408"/>
      <c r="G95" s="408"/>
      <c r="H95" s="408"/>
      <c r="I95" s="408"/>
      <c r="J95" s="408"/>
      <c r="K95" s="408"/>
      <c r="L95" s="408"/>
      <c r="M95" s="408"/>
      <c r="N95" s="408"/>
      <c r="O95" s="45"/>
      <c r="P95" s="45"/>
      <c r="Q95" s="409" t="s">
        <v>455</v>
      </c>
      <c r="R95" s="409"/>
      <c r="S95" s="408" t="str">
        <f>U12組合せ!$H$11</f>
        <v>ＦＣみらい Ｐ</v>
      </c>
      <c r="T95" s="408"/>
      <c r="U95" s="408"/>
      <c r="V95" s="408"/>
      <c r="W95" s="408"/>
      <c r="X95" s="408"/>
      <c r="Y95" s="408"/>
      <c r="Z95" s="408"/>
      <c r="AA95" s="408"/>
      <c r="AB95" s="408"/>
      <c r="AC95" s="46"/>
      <c r="AD95" s="47"/>
      <c r="AE95" s="409" t="s">
        <v>424</v>
      </c>
      <c r="AF95" s="409"/>
      <c r="AG95" s="408" t="str">
        <f>U12組合せ!$H$12</f>
        <v>雀宮ＦＣ</v>
      </c>
      <c r="AH95" s="408"/>
      <c r="AI95" s="408"/>
      <c r="AJ95" s="408"/>
      <c r="AK95" s="408"/>
      <c r="AL95" s="408"/>
      <c r="AM95" s="408"/>
      <c r="AN95" s="408"/>
      <c r="AO95" s="408"/>
      <c r="AP95" s="408"/>
      <c r="AT95" s="409" t="s">
        <v>447</v>
      </c>
      <c r="AU95" s="409"/>
      <c r="AV95" s="408" t="str">
        <f>U12組合せ!$H$10</f>
        <v>清原ＳＳＳ</v>
      </c>
      <c r="AW95" s="408"/>
      <c r="AX95" s="408"/>
      <c r="AY95" s="408"/>
      <c r="AZ95" s="408"/>
      <c r="BA95" s="408"/>
      <c r="BB95" s="408"/>
      <c r="BC95" s="408"/>
      <c r="BD95" s="408"/>
      <c r="BE95" s="408"/>
      <c r="BF95" s="45"/>
      <c r="BG95" s="45"/>
      <c r="BH95" s="409" t="s">
        <v>455</v>
      </c>
      <c r="BI95" s="409"/>
      <c r="BJ95" s="408" t="str">
        <f>U12組合せ!$H$11</f>
        <v>ＦＣみらい Ｐ</v>
      </c>
      <c r="BK95" s="408"/>
      <c r="BL95" s="408"/>
      <c r="BM95" s="408"/>
      <c r="BN95" s="408"/>
      <c r="BO95" s="408"/>
      <c r="BP95" s="408"/>
      <c r="BQ95" s="408"/>
      <c r="BR95" s="408"/>
      <c r="BS95" s="408"/>
      <c r="BT95" s="46"/>
      <c r="BU95" s="47"/>
      <c r="BV95" s="409" t="s">
        <v>424</v>
      </c>
      <c r="BW95" s="409"/>
      <c r="BX95" s="408" t="str">
        <f>U12組合せ!$H$12</f>
        <v>雀宮ＦＣ</v>
      </c>
      <c r="BY95" s="408"/>
      <c r="BZ95" s="408"/>
      <c r="CA95" s="408"/>
      <c r="CB95" s="408"/>
      <c r="CC95" s="408"/>
      <c r="CD95" s="408"/>
      <c r="CE95" s="408"/>
      <c r="CF95" s="408"/>
      <c r="CG95" s="408"/>
    </row>
    <row r="96" spans="1:86" ht="18" customHeight="1">
      <c r="C96" s="409" t="s">
        <v>426</v>
      </c>
      <c r="D96" s="409"/>
      <c r="E96" s="408" t="str">
        <f>U12組合せ!$H$13</f>
        <v>ＳＵＧＡＯ ＳＣ</v>
      </c>
      <c r="F96" s="408"/>
      <c r="G96" s="408"/>
      <c r="H96" s="408"/>
      <c r="I96" s="408"/>
      <c r="J96" s="408"/>
      <c r="K96" s="408"/>
      <c r="L96" s="408"/>
      <c r="M96" s="408"/>
      <c r="N96" s="408"/>
      <c r="O96" s="45"/>
      <c r="P96" s="45"/>
      <c r="Q96" s="409" t="s">
        <v>421</v>
      </c>
      <c r="R96" s="409"/>
      <c r="S96" s="408" t="str">
        <f>U12組合せ!$H$14</f>
        <v>Ｓ４スペランツァ</v>
      </c>
      <c r="T96" s="408"/>
      <c r="U96" s="408"/>
      <c r="V96" s="408"/>
      <c r="W96" s="408"/>
      <c r="X96" s="408"/>
      <c r="Y96" s="408"/>
      <c r="Z96" s="408"/>
      <c r="AA96" s="408"/>
      <c r="AB96" s="408"/>
      <c r="AC96" s="46"/>
      <c r="AD96" s="47"/>
      <c r="AE96" s="409" t="s">
        <v>456</v>
      </c>
      <c r="AF96" s="409"/>
      <c r="AG96" s="408" t="str">
        <f>U12組合せ!$H$15</f>
        <v>宇都宮北部ＦＣトレ</v>
      </c>
      <c r="AH96" s="408"/>
      <c r="AI96" s="408"/>
      <c r="AJ96" s="408"/>
      <c r="AK96" s="408"/>
      <c r="AL96" s="408"/>
      <c r="AM96" s="408"/>
      <c r="AN96" s="408"/>
      <c r="AO96" s="408"/>
      <c r="AP96" s="408"/>
      <c r="AS96" s="113"/>
      <c r="AT96" s="409" t="s">
        <v>426</v>
      </c>
      <c r="AU96" s="409"/>
      <c r="AV96" s="408" t="str">
        <f>U12組合せ!$H$13</f>
        <v>ＳＵＧＡＯ ＳＣ</v>
      </c>
      <c r="AW96" s="408"/>
      <c r="AX96" s="408"/>
      <c r="AY96" s="408"/>
      <c r="AZ96" s="408"/>
      <c r="BA96" s="408"/>
      <c r="BB96" s="408"/>
      <c r="BC96" s="408"/>
      <c r="BD96" s="408"/>
      <c r="BE96" s="408"/>
      <c r="BF96" s="45"/>
      <c r="BG96" s="45"/>
      <c r="BH96" s="409" t="s">
        <v>421</v>
      </c>
      <c r="BI96" s="409"/>
      <c r="BJ96" s="408" t="str">
        <f>U12組合せ!$H$14</f>
        <v>Ｓ４スペランツァ</v>
      </c>
      <c r="BK96" s="408"/>
      <c r="BL96" s="408"/>
      <c r="BM96" s="408"/>
      <c r="BN96" s="408"/>
      <c r="BO96" s="408"/>
      <c r="BP96" s="408"/>
      <c r="BQ96" s="408"/>
      <c r="BR96" s="408"/>
      <c r="BS96" s="408"/>
      <c r="BT96" s="46"/>
      <c r="BU96" s="47"/>
      <c r="BV96" s="409" t="s">
        <v>456</v>
      </c>
      <c r="BW96" s="409"/>
      <c r="BX96" s="408" t="str">
        <f>U12組合せ!$H$15</f>
        <v>宇都宮北部ＦＣトレ</v>
      </c>
      <c r="BY96" s="408"/>
      <c r="BZ96" s="408"/>
      <c r="CA96" s="408"/>
      <c r="CB96" s="408"/>
      <c r="CC96" s="408"/>
      <c r="CD96" s="408"/>
      <c r="CE96" s="408"/>
      <c r="CF96" s="408"/>
      <c r="CG96" s="408"/>
    </row>
    <row r="97" spans="2:85" ht="18" customHeight="1">
      <c r="C97" s="409" t="s">
        <v>457</v>
      </c>
      <c r="D97" s="409"/>
      <c r="E97" s="408" t="str">
        <f>U12組合せ!$H$16</f>
        <v>上三川ＦＣ</v>
      </c>
      <c r="F97" s="408"/>
      <c r="G97" s="408"/>
      <c r="H97" s="408"/>
      <c r="I97" s="408"/>
      <c r="J97" s="408"/>
      <c r="K97" s="408"/>
      <c r="L97" s="408"/>
      <c r="M97" s="408"/>
      <c r="N97" s="408"/>
      <c r="O97" s="45"/>
      <c r="P97" s="45"/>
      <c r="Q97" s="409" t="s">
        <v>423</v>
      </c>
      <c r="R97" s="409"/>
      <c r="S97" s="408" t="str">
        <f>U12組合せ!$H$17</f>
        <v>クラブチェルビアット</v>
      </c>
      <c r="T97" s="408"/>
      <c r="U97" s="408"/>
      <c r="V97" s="408"/>
      <c r="W97" s="408"/>
      <c r="X97" s="408"/>
      <c r="Y97" s="408"/>
      <c r="Z97" s="408"/>
      <c r="AA97" s="408"/>
      <c r="AB97" s="408"/>
      <c r="AC97" s="46"/>
      <c r="AD97" s="47"/>
      <c r="AE97" s="409" t="s">
        <v>458</v>
      </c>
      <c r="AF97" s="409"/>
      <c r="AG97" s="408" t="str">
        <f>U12組合せ!$H$18</f>
        <v>ＦＣブロケード</v>
      </c>
      <c r="AH97" s="408"/>
      <c r="AI97" s="408"/>
      <c r="AJ97" s="408"/>
      <c r="AK97" s="408"/>
      <c r="AL97" s="408"/>
      <c r="AM97" s="408"/>
      <c r="AN97" s="408"/>
      <c r="AO97" s="408"/>
      <c r="AP97" s="408"/>
      <c r="AS97" s="113"/>
      <c r="AT97" s="409" t="s">
        <v>457</v>
      </c>
      <c r="AU97" s="409"/>
      <c r="AV97" s="408" t="str">
        <f>U12組合せ!$H$16</f>
        <v>上三川ＦＣ</v>
      </c>
      <c r="AW97" s="408"/>
      <c r="AX97" s="408"/>
      <c r="AY97" s="408"/>
      <c r="AZ97" s="408"/>
      <c r="BA97" s="408"/>
      <c r="BB97" s="408"/>
      <c r="BC97" s="408"/>
      <c r="BD97" s="408"/>
      <c r="BE97" s="408"/>
      <c r="BF97" s="45"/>
      <c r="BG97" s="45"/>
      <c r="BH97" s="409" t="s">
        <v>423</v>
      </c>
      <c r="BI97" s="409"/>
      <c r="BJ97" s="408" t="str">
        <f>U12組合せ!$H$17</f>
        <v>クラブチェルビアット</v>
      </c>
      <c r="BK97" s="408"/>
      <c r="BL97" s="408"/>
      <c r="BM97" s="408"/>
      <c r="BN97" s="408"/>
      <c r="BO97" s="408"/>
      <c r="BP97" s="408"/>
      <c r="BQ97" s="408"/>
      <c r="BR97" s="408"/>
      <c r="BS97" s="408"/>
      <c r="BT97" s="46"/>
      <c r="BU97" s="47"/>
      <c r="BV97" s="409" t="s">
        <v>458</v>
      </c>
      <c r="BW97" s="409"/>
      <c r="BX97" s="408" t="str">
        <f>U12組合せ!$H$18</f>
        <v>ＦＣブロケード</v>
      </c>
      <c r="BY97" s="408"/>
      <c r="BZ97" s="408"/>
      <c r="CA97" s="408"/>
      <c r="CB97" s="408"/>
      <c r="CC97" s="408"/>
      <c r="CD97" s="408"/>
      <c r="CE97" s="408"/>
      <c r="CF97" s="408"/>
      <c r="CG97" s="408"/>
    </row>
    <row r="98" spans="2:85" ht="18" customHeight="1">
      <c r="C98" s="409" t="s">
        <v>450</v>
      </c>
      <c r="D98" s="409"/>
      <c r="E98" s="408" t="str">
        <f>U12組合せ!$J$10</f>
        <v>上河内ＪＳＣ</v>
      </c>
      <c r="F98" s="408"/>
      <c r="G98" s="408"/>
      <c r="H98" s="408"/>
      <c r="I98" s="408"/>
      <c r="J98" s="408"/>
      <c r="K98" s="408"/>
      <c r="L98" s="408"/>
      <c r="M98" s="408"/>
      <c r="N98" s="408"/>
      <c r="O98" s="45"/>
      <c r="P98" s="45"/>
      <c r="Q98" s="409" t="s">
        <v>420</v>
      </c>
      <c r="R98" s="409"/>
      <c r="S98" s="408" t="str">
        <f>U12組合せ!$J$11</f>
        <v>上三川ＳＣ</v>
      </c>
      <c r="T98" s="408"/>
      <c r="U98" s="408"/>
      <c r="V98" s="408"/>
      <c r="W98" s="408"/>
      <c r="X98" s="408"/>
      <c r="Y98" s="408"/>
      <c r="Z98" s="408"/>
      <c r="AA98" s="408"/>
      <c r="AB98" s="408"/>
      <c r="AC98" s="46"/>
      <c r="AD98" s="47"/>
      <c r="AE98" s="407" t="s">
        <v>425</v>
      </c>
      <c r="AF98" s="407"/>
      <c r="AG98" s="408" t="str">
        <f>U12組合せ!$J$12</f>
        <v>緑が丘ＹＦＣ</v>
      </c>
      <c r="AH98" s="408"/>
      <c r="AI98" s="408"/>
      <c r="AJ98" s="408"/>
      <c r="AK98" s="408"/>
      <c r="AL98" s="408"/>
      <c r="AM98" s="408"/>
      <c r="AN98" s="408"/>
      <c r="AO98" s="408"/>
      <c r="AP98" s="408"/>
      <c r="AS98" s="113"/>
      <c r="AT98" s="407" t="s">
        <v>450</v>
      </c>
      <c r="AU98" s="407"/>
      <c r="AV98" s="408" t="str">
        <f>U12組合せ!$J$10</f>
        <v>上河内ＪＳＣ</v>
      </c>
      <c r="AW98" s="408"/>
      <c r="AX98" s="408"/>
      <c r="AY98" s="408"/>
      <c r="AZ98" s="408"/>
      <c r="BA98" s="408"/>
      <c r="BB98" s="408"/>
      <c r="BC98" s="408"/>
      <c r="BD98" s="408"/>
      <c r="BE98" s="408"/>
      <c r="BF98" s="45"/>
      <c r="BG98" s="45"/>
      <c r="BH98" s="403" t="s">
        <v>420</v>
      </c>
      <c r="BI98" s="403"/>
      <c r="BJ98" s="408" t="str">
        <f>U12組合せ!$J$11</f>
        <v>上三川ＳＣ</v>
      </c>
      <c r="BK98" s="408"/>
      <c r="BL98" s="408"/>
      <c r="BM98" s="408"/>
      <c r="BN98" s="408"/>
      <c r="BO98" s="408"/>
      <c r="BP98" s="408"/>
      <c r="BQ98" s="408"/>
      <c r="BR98" s="408"/>
      <c r="BS98" s="408"/>
      <c r="BT98" s="46"/>
      <c r="BU98" s="47"/>
      <c r="BV98" s="409" t="s">
        <v>425</v>
      </c>
      <c r="BW98" s="409"/>
      <c r="BX98" s="408" t="str">
        <f>U12組合せ!$J$12</f>
        <v>緑が丘ＹＦＣ</v>
      </c>
      <c r="BY98" s="408"/>
      <c r="BZ98" s="408"/>
      <c r="CA98" s="408"/>
      <c r="CB98" s="408"/>
      <c r="CC98" s="408"/>
      <c r="CD98" s="408"/>
      <c r="CE98" s="408"/>
      <c r="CF98" s="408"/>
      <c r="CG98" s="408"/>
    </row>
    <row r="99" spans="2:85" ht="18" customHeight="1">
      <c r="C99" s="409" t="s">
        <v>427</v>
      </c>
      <c r="D99" s="409"/>
      <c r="E99" s="408" t="str">
        <f>U12組合せ!$J$13</f>
        <v>泉ＦＣ宇都宮</v>
      </c>
      <c r="F99" s="408"/>
      <c r="G99" s="408"/>
      <c r="H99" s="408"/>
      <c r="I99" s="408"/>
      <c r="J99" s="408"/>
      <c r="K99" s="408"/>
      <c r="L99" s="408"/>
      <c r="M99" s="408"/>
      <c r="N99" s="408"/>
      <c r="O99" s="45"/>
      <c r="P99" s="45"/>
      <c r="Q99" s="407" t="s">
        <v>422</v>
      </c>
      <c r="R99" s="407"/>
      <c r="S99" s="408" t="str">
        <f>U12組合せ!$J$14</f>
        <v>国本ＪＳＣ</v>
      </c>
      <c r="T99" s="408"/>
      <c r="U99" s="408"/>
      <c r="V99" s="408"/>
      <c r="W99" s="408"/>
      <c r="X99" s="408"/>
      <c r="Y99" s="408"/>
      <c r="Z99" s="408"/>
      <c r="AA99" s="408"/>
      <c r="AB99" s="408"/>
      <c r="AC99" s="46"/>
      <c r="AD99" s="47"/>
      <c r="AE99" s="409" t="s">
        <v>451</v>
      </c>
      <c r="AF99" s="409"/>
      <c r="AG99" s="408" t="str">
        <f>U12組合せ!$J$15</f>
        <v>本郷北ＦＣ</v>
      </c>
      <c r="AH99" s="408"/>
      <c r="AI99" s="408"/>
      <c r="AJ99" s="408"/>
      <c r="AK99" s="408"/>
      <c r="AL99" s="408"/>
      <c r="AM99" s="408"/>
      <c r="AN99" s="408"/>
      <c r="AO99" s="408"/>
      <c r="AP99" s="408"/>
      <c r="AS99" s="113"/>
      <c r="AT99" s="403" t="s">
        <v>427</v>
      </c>
      <c r="AU99" s="403"/>
      <c r="AV99" s="408" t="str">
        <f>U12組合せ!$J$13</f>
        <v>泉ＦＣ宇都宮</v>
      </c>
      <c r="AW99" s="408"/>
      <c r="AX99" s="408"/>
      <c r="AY99" s="408"/>
      <c r="AZ99" s="408"/>
      <c r="BA99" s="408"/>
      <c r="BB99" s="408"/>
      <c r="BC99" s="408"/>
      <c r="BD99" s="408"/>
      <c r="BE99" s="408"/>
      <c r="BF99" s="45"/>
      <c r="BG99" s="45"/>
      <c r="BH99" s="409" t="s">
        <v>422</v>
      </c>
      <c r="BI99" s="409"/>
      <c r="BJ99" s="408" t="str">
        <f>U12組合せ!$J$14</f>
        <v>国本ＪＳＣ</v>
      </c>
      <c r="BK99" s="408"/>
      <c r="BL99" s="408"/>
      <c r="BM99" s="408"/>
      <c r="BN99" s="408"/>
      <c r="BO99" s="408"/>
      <c r="BP99" s="408"/>
      <c r="BQ99" s="408"/>
      <c r="BR99" s="408"/>
      <c r="BS99" s="408"/>
      <c r="BT99" s="46"/>
      <c r="BU99" s="47"/>
      <c r="BV99" s="407" t="s">
        <v>451</v>
      </c>
      <c r="BW99" s="407"/>
      <c r="BX99" s="408" t="str">
        <f>U12組合せ!$J$15</f>
        <v>本郷北ＦＣ</v>
      </c>
      <c r="BY99" s="408"/>
      <c r="BZ99" s="408"/>
      <c r="CA99" s="408"/>
      <c r="CB99" s="408"/>
      <c r="CC99" s="408"/>
      <c r="CD99" s="408"/>
      <c r="CE99" s="408"/>
      <c r="CF99" s="408"/>
      <c r="CG99" s="408"/>
    </row>
    <row r="100" spans="2:85" ht="18" customHeight="1">
      <c r="C100" s="407" t="s">
        <v>452</v>
      </c>
      <c r="D100" s="407"/>
      <c r="E100" s="408" t="str">
        <f>U12組合せ!$J$16</f>
        <v>ＦＣペンサーレ</v>
      </c>
      <c r="F100" s="408"/>
      <c r="G100" s="408"/>
      <c r="H100" s="408"/>
      <c r="I100" s="408"/>
      <c r="J100" s="408"/>
      <c r="K100" s="408"/>
      <c r="L100" s="408"/>
      <c r="M100" s="408"/>
      <c r="N100" s="408"/>
      <c r="O100" s="45"/>
      <c r="P100" s="45"/>
      <c r="Q100" s="409" t="s">
        <v>453</v>
      </c>
      <c r="R100" s="409"/>
      <c r="S100" s="408" t="str">
        <f>U12組合せ!$J$17</f>
        <v>ブラッドレスＳＳ</v>
      </c>
      <c r="T100" s="408"/>
      <c r="U100" s="408"/>
      <c r="V100" s="408"/>
      <c r="W100" s="408"/>
      <c r="X100" s="408"/>
      <c r="Y100" s="408"/>
      <c r="Z100" s="408"/>
      <c r="AA100" s="408"/>
      <c r="AB100" s="408"/>
      <c r="AC100" s="46"/>
      <c r="AD100" s="47"/>
      <c r="AE100" s="409" t="s">
        <v>454</v>
      </c>
      <c r="AF100" s="409"/>
      <c r="AG100" s="408" t="str">
        <f>U12組合せ!$J$18</f>
        <v>ともぞうＳＣ・Ｂ</v>
      </c>
      <c r="AH100" s="408"/>
      <c r="AI100" s="408"/>
      <c r="AJ100" s="408"/>
      <c r="AK100" s="408"/>
      <c r="AL100" s="408"/>
      <c r="AM100" s="408"/>
      <c r="AN100" s="408"/>
      <c r="AO100" s="408"/>
      <c r="AP100" s="408"/>
      <c r="AT100" s="409" t="s">
        <v>452</v>
      </c>
      <c r="AU100" s="409"/>
      <c r="AV100" s="408" t="str">
        <f>U12組合せ!$J$16</f>
        <v>ＦＣペンサーレ</v>
      </c>
      <c r="AW100" s="408"/>
      <c r="AX100" s="408"/>
      <c r="AY100" s="408"/>
      <c r="AZ100" s="408"/>
      <c r="BA100" s="408"/>
      <c r="BB100" s="408"/>
      <c r="BC100" s="408"/>
      <c r="BD100" s="408"/>
      <c r="BE100" s="408"/>
      <c r="BF100" s="45"/>
      <c r="BG100" s="45"/>
      <c r="BH100" s="407" t="s">
        <v>453</v>
      </c>
      <c r="BI100" s="407"/>
      <c r="BJ100" s="408" t="str">
        <f>U12組合せ!$J$17</f>
        <v>ブラッドレスＳＳ</v>
      </c>
      <c r="BK100" s="408"/>
      <c r="BL100" s="408"/>
      <c r="BM100" s="408"/>
      <c r="BN100" s="408"/>
      <c r="BO100" s="408"/>
      <c r="BP100" s="408"/>
      <c r="BQ100" s="408"/>
      <c r="BR100" s="408"/>
      <c r="BS100" s="408"/>
      <c r="BT100" s="46"/>
      <c r="BU100" s="47"/>
      <c r="BV100" s="403" t="s">
        <v>454</v>
      </c>
      <c r="BW100" s="403"/>
      <c r="BX100" s="408" t="str">
        <f>U12組合せ!$J$18</f>
        <v>ともぞうＳＣ・Ｂ</v>
      </c>
      <c r="BY100" s="408"/>
      <c r="BZ100" s="408"/>
      <c r="CA100" s="408"/>
      <c r="CB100" s="408"/>
      <c r="CC100" s="408"/>
      <c r="CD100" s="408"/>
      <c r="CE100" s="408"/>
      <c r="CF100" s="408"/>
      <c r="CG100" s="408"/>
    </row>
    <row r="101" spans="2:85" ht="15" customHeight="1">
      <c r="C101" s="48"/>
      <c r="D101" s="49"/>
      <c r="E101" s="49"/>
      <c r="F101" s="49"/>
      <c r="G101" s="49"/>
      <c r="H101" s="49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9"/>
      <c r="U101" s="43"/>
      <c r="V101" s="49"/>
      <c r="W101" s="43"/>
      <c r="X101" s="49"/>
      <c r="Y101" s="43"/>
      <c r="Z101" s="49"/>
      <c r="AA101" s="43"/>
      <c r="AB101" s="49"/>
      <c r="AC101" s="49"/>
      <c r="AT101" s="48"/>
      <c r="AU101" s="49"/>
      <c r="AV101" s="49"/>
      <c r="AW101" s="49"/>
      <c r="AX101" s="49"/>
      <c r="AY101" s="49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49"/>
      <c r="BL101" s="113"/>
      <c r="BM101" s="49"/>
      <c r="BN101" s="113"/>
      <c r="BO101" s="49"/>
      <c r="BP101" s="113"/>
      <c r="BQ101" s="49"/>
      <c r="BR101" s="113"/>
      <c r="BS101" s="49"/>
      <c r="BT101" s="49"/>
    </row>
    <row r="102" spans="2:85" ht="21" customHeight="1" thickBot="1">
      <c r="B102" s="42" t="s">
        <v>120</v>
      </c>
      <c r="AS102" s="42" t="s">
        <v>120</v>
      </c>
    </row>
    <row r="103" spans="2:85" ht="20.25" customHeight="1" thickBot="1">
      <c r="B103" s="50"/>
      <c r="C103" s="531" t="s">
        <v>107</v>
      </c>
      <c r="D103" s="532"/>
      <c r="E103" s="533"/>
      <c r="F103" s="534" t="s">
        <v>226</v>
      </c>
      <c r="G103" s="535"/>
      <c r="H103" s="535"/>
      <c r="I103" s="536"/>
      <c r="J103" s="532" t="s">
        <v>108</v>
      </c>
      <c r="K103" s="537"/>
      <c r="L103" s="537"/>
      <c r="M103" s="537"/>
      <c r="N103" s="537"/>
      <c r="O103" s="537"/>
      <c r="P103" s="538"/>
      <c r="Q103" s="539" t="s">
        <v>109</v>
      </c>
      <c r="R103" s="539"/>
      <c r="S103" s="539"/>
      <c r="T103" s="539"/>
      <c r="U103" s="539"/>
      <c r="V103" s="539"/>
      <c r="W103" s="539"/>
      <c r="X103" s="540" t="s">
        <v>108</v>
      </c>
      <c r="Y103" s="537"/>
      <c r="Z103" s="537"/>
      <c r="AA103" s="537"/>
      <c r="AB103" s="537"/>
      <c r="AC103" s="537"/>
      <c r="AD103" s="541"/>
      <c r="AE103" s="534" t="s">
        <v>226</v>
      </c>
      <c r="AF103" s="535"/>
      <c r="AG103" s="535"/>
      <c r="AH103" s="536"/>
      <c r="AI103" s="531" t="s">
        <v>409</v>
      </c>
      <c r="AJ103" s="532"/>
      <c r="AK103" s="537"/>
      <c r="AL103" s="537"/>
      <c r="AM103" s="537"/>
      <c r="AN103" s="537"/>
      <c r="AO103" s="537"/>
      <c r="AP103" s="541"/>
      <c r="AS103" s="50"/>
      <c r="AT103" s="531" t="s">
        <v>107</v>
      </c>
      <c r="AU103" s="532"/>
      <c r="AV103" s="533"/>
      <c r="AW103" s="534" t="s">
        <v>226</v>
      </c>
      <c r="AX103" s="535"/>
      <c r="AY103" s="535"/>
      <c r="AZ103" s="536"/>
      <c r="BA103" s="532" t="s">
        <v>108</v>
      </c>
      <c r="BB103" s="537"/>
      <c r="BC103" s="537"/>
      <c r="BD103" s="537"/>
      <c r="BE103" s="537"/>
      <c r="BF103" s="537"/>
      <c r="BG103" s="538"/>
      <c r="BH103" s="539" t="s">
        <v>109</v>
      </c>
      <c r="BI103" s="539"/>
      <c r="BJ103" s="539"/>
      <c r="BK103" s="539"/>
      <c r="BL103" s="539"/>
      <c r="BM103" s="539"/>
      <c r="BN103" s="539"/>
      <c r="BO103" s="540" t="s">
        <v>108</v>
      </c>
      <c r="BP103" s="537"/>
      <c r="BQ103" s="537"/>
      <c r="BR103" s="537"/>
      <c r="BS103" s="537"/>
      <c r="BT103" s="537"/>
      <c r="BU103" s="541"/>
      <c r="BV103" s="534" t="s">
        <v>226</v>
      </c>
      <c r="BW103" s="535"/>
      <c r="BX103" s="535"/>
      <c r="BY103" s="536"/>
      <c r="BZ103" s="531" t="s">
        <v>409</v>
      </c>
      <c r="CA103" s="532"/>
      <c r="CB103" s="537"/>
      <c r="CC103" s="537"/>
      <c r="CD103" s="537"/>
      <c r="CE103" s="537"/>
      <c r="CF103" s="537"/>
      <c r="CG103" s="541"/>
    </row>
    <row r="104" spans="2:85" ht="20.100000000000001" customHeight="1">
      <c r="B104" s="467">
        <v>1</v>
      </c>
      <c r="C104" s="469">
        <v>0.375</v>
      </c>
      <c r="D104" s="470"/>
      <c r="E104" s="471"/>
      <c r="F104" s="521"/>
      <c r="G104" s="522"/>
      <c r="H104" s="522"/>
      <c r="I104" s="523"/>
      <c r="J104" s="524" t="str">
        <f>AG98</f>
        <v>緑が丘ＹＦＣ</v>
      </c>
      <c r="K104" s="525"/>
      <c r="L104" s="525"/>
      <c r="M104" s="525"/>
      <c r="N104" s="525"/>
      <c r="O104" s="525"/>
      <c r="P104" s="526"/>
      <c r="Q104" s="527">
        <f>IF(OR(S104="",S105=""),"",S104+S105)</f>
        <v>1</v>
      </c>
      <c r="R104" s="528"/>
      <c r="S104" s="51">
        <v>1</v>
      </c>
      <c r="T104" s="52" t="s">
        <v>123</v>
      </c>
      <c r="U104" s="51">
        <v>0</v>
      </c>
      <c r="V104" s="527">
        <f>IF(OR(U104="",U105=""),"",U104+U105)</f>
        <v>0</v>
      </c>
      <c r="W104" s="528"/>
      <c r="X104" s="529" t="str">
        <f>S99</f>
        <v>国本ＪＳＣ</v>
      </c>
      <c r="Y104" s="525"/>
      <c r="Z104" s="525"/>
      <c r="AA104" s="525"/>
      <c r="AB104" s="525"/>
      <c r="AC104" s="525"/>
      <c r="AD104" s="530"/>
      <c r="AE104" s="521"/>
      <c r="AF104" s="522"/>
      <c r="AG104" s="522"/>
      <c r="AH104" s="523"/>
      <c r="AI104" s="554" t="str">
        <f ca="1">DBCS(INDIRECT("U12対戦スケジュール!e"&amp;(ROW()/2+33)))</f>
        <v>８／２／２／８</v>
      </c>
      <c r="AJ104" s="555"/>
      <c r="AK104" s="555"/>
      <c r="AL104" s="555"/>
      <c r="AM104" s="555"/>
      <c r="AN104" s="555"/>
      <c r="AO104" s="555"/>
      <c r="AP104" s="556"/>
      <c r="AS104" s="467">
        <v>1</v>
      </c>
      <c r="AT104" s="469">
        <v>0.375</v>
      </c>
      <c r="AU104" s="470"/>
      <c r="AV104" s="471"/>
      <c r="AW104" s="521"/>
      <c r="AX104" s="522"/>
      <c r="AY104" s="522"/>
      <c r="AZ104" s="523"/>
      <c r="BA104" s="524" t="str">
        <f>AV98</f>
        <v>上河内ＪＳＣ</v>
      </c>
      <c r="BB104" s="525"/>
      <c r="BC104" s="525"/>
      <c r="BD104" s="525"/>
      <c r="BE104" s="525"/>
      <c r="BF104" s="525"/>
      <c r="BG104" s="526"/>
      <c r="BH104" s="527">
        <f>IF(OR(BJ104="",BJ105=""),"",BJ104+BJ105)</f>
        <v>5</v>
      </c>
      <c r="BI104" s="528"/>
      <c r="BJ104" s="51">
        <v>2</v>
      </c>
      <c r="BK104" s="52" t="s">
        <v>123</v>
      </c>
      <c r="BL104" s="51">
        <v>0</v>
      </c>
      <c r="BM104" s="527">
        <f>IF(OR(BL104="",BL105=""),"",BL104+BL105)</f>
        <v>0</v>
      </c>
      <c r="BN104" s="528"/>
      <c r="BO104" s="529" t="str">
        <f>BX99</f>
        <v>本郷北ＦＣ</v>
      </c>
      <c r="BP104" s="525"/>
      <c r="BQ104" s="525"/>
      <c r="BR104" s="525"/>
      <c r="BS104" s="525"/>
      <c r="BT104" s="525"/>
      <c r="BU104" s="530"/>
      <c r="BV104" s="521"/>
      <c r="BW104" s="522"/>
      <c r="BX104" s="522"/>
      <c r="BY104" s="523"/>
      <c r="BZ104" s="554" t="str">
        <f ca="1">DBCS(INDIRECT("U12対戦スケジュール!g"&amp;(ROW()/2+33)))</f>
        <v>９／７／７／９</v>
      </c>
      <c r="CA104" s="555"/>
      <c r="CB104" s="555"/>
      <c r="CC104" s="555"/>
      <c r="CD104" s="555"/>
      <c r="CE104" s="555"/>
      <c r="CF104" s="555"/>
      <c r="CG104" s="556"/>
    </row>
    <row r="105" spans="2:85" ht="20.100000000000001" customHeight="1">
      <c r="B105" s="431"/>
      <c r="C105" s="432"/>
      <c r="D105" s="433"/>
      <c r="E105" s="434"/>
      <c r="F105" s="438"/>
      <c r="G105" s="436"/>
      <c r="H105" s="436"/>
      <c r="I105" s="437"/>
      <c r="J105" s="442"/>
      <c r="K105" s="442"/>
      <c r="L105" s="442"/>
      <c r="M105" s="442"/>
      <c r="N105" s="442"/>
      <c r="O105" s="442"/>
      <c r="P105" s="443"/>
      <c r="Q105" s="446"/>
      <c r="R105" s="447"/>
      <c r="S105" s="53">
        <v>0</v>
      </c>
      <c r="T105" s="54" t="s">
        <v>123</v>
      </c>
      <c r="U105" s="53">
        <v>0</v>
      </c>
      <c r="V105" s="446"/>
      <c r="W105" s="447"/>
      <c r="X105" s="449"/>
      <c r="Y105" s="442"/>
      <c r="Z105" s="442"/>
      <c r="AA105" s="442"/>
      <c r="AB105" s="442"/>
      <c r="AC105" s="442"/>
      <c r="AD105" s="450"/>
      <c r="AE105" s="438"/>
      <c r="AF105" s="436"/>
      <c r="AG105" s="436"/>
      <c r="AH105" s="437"/>
      <c r="AI105" s="514"/>
      <c r="AJ105" s="457"/>
      <c r="AK105" s="457"/>
      <c r="AL105" s="457"/>
      <c r="AM105" s="457"/>
      <c r="AN105" s="457"/>
      <c r="AO105" s="457"/>
      <c r="AP105" s="458"/>
      <c r="AS105" s="431"/>
      <c r="AT105" s="432"/>
      <c r="AU105" s="433"/>
      <c r="AV105" s="434"/>
      <c r="AW105" s="438"/>
      <c r="AX105" s="436"/>
      <c r="AY105" s="436"/>
      <c r="AZ105" s="437"/>
      <c r="BA105" s="442"/>
      <c r="BB105" s="442"/>
      <c r="BC105" s="442"/>
      <c r="BD105" s="442"/>
      <c r="BE105" s="442"/>
      <c r="BF105" s="442"/>
      <c r="BG105" s="443"/>
      <c r="BH105" s="446"/>
      <c r="BI105" s="447"/>
      <c r="BJ105" s="118">
        <v>3</v>
      </c>
      <c r="BK105" s="54" t="s">
        <v>123</v>
      </c>
      <c r="BL105" s="118">
        <v>0</v>
      </c>
      <c r="BM105" s="446"/>
      <c r="BN105" s="447"/>
      <c r="BO105" s="449"/>
      <c r="BP105" s="442"/>
      <c r="BQ105" s="442"/>
      <c r="BR105" s="442"/>
      <c r="BS105" s="442"/>
      <c r="BT105" s="442"/>
      <c r="BU105" s="450"/>
      <c r="BV105" s="438"/>
      <c r="BW105" s="436"/>
      <c r="BX105" s="436"/>
      <c r="BY105" s="437"/>
      <c r="BZ105" s="514"/>
      <c r="CA105" s="457"/>
      <c r="CB105" s="457"/>
      <c r="CC105" s="457"/>
      <c r="CD105" s="457"/>
      <c r="CE105" s="457"/>
      <c r="CF105" s="457"/>
      <c r="CG105" s="458"/>
    </row>
    <row r="106" spans="2:85" ht="20.100000000000001" customHeight="1">
      <c r="B106" s="431">
        <v>2</v>
      </c>
      <c r="C106" s="432">
        <v>0.40972222222222227</v>
      </c>
      <c r="D106" s="433">
        <v>0.4375</v>
      </c>
      <c r="E106" s="434"/>
      <c r="F106" s="435"/>
      <c r="G106" s="436"/>
      <c r="H106" s="436"/>
      <c r="I106" s="437"/>
      <c r="J106" s="439"/>
      <c r="K106" s="440"/>
      <c r="L106" s="440"/>
      <c r="M106" s="440"/>
      <c r="N106" s="440"/>
      <c r="O106" s="440"/>
      <c r="P106" s="441"/>
      <c r="Q106" s="444" t="str">
        <f>IF(OR(S106="",S107=""),"",S106+S107)</f>
        <v/>
      </c>
      <c r="R106" s="445"/>
      <c r="S106" s="55"/>
      <c r="T106" s="56" t="s">
        <v>123</v>
      </c>
      <c r="U106" s="55"/>
      <c r="V106" s="444" t="str">
        <f>IF(OR(U106="",U107=""),"",U106+U107)</f>
        <v/>
      </c>
      <c r="W106" s="445"/>
      <c r="X106" s="444"/>
      <c r="Y106" s="440"/>
      <c r="Z106" s="440"/>
      <c r="AA106" s="440"/>
      <c r="AB106" s="440"/>
      <c r="AC106" s="440"/>
      <c r="AD106" s="448"/>
      <c r="AE106" s="435"/>
      <c r="AF106" s="436"/>
      <c r="AG106" s="436"/>
      <c r="AH106" s="437"/>
      <c r="AI106" s="461" t="str">
        <f t="shared" ref="AI106" ca="1" si="0">DBCS(INDIRECT("U12対戦スケジュール!e"&amp;(ROW()/2+33)))</f>
        <v/>
      </c>
      <c r="AJ106" s="462"/>
      <c r="AK106" s="462"/>
      <c r="AL106" s="462"/>
      <c r="AM106" s="462"/>
      <c r="AN106" s="462"/>
      <c r="AO106" s="462"/>
      <c r="AP106" s="463"/>
      <c r="AS106" s="431">
        <v>2</v>
      </c>
      <c r="AT106" s="432">
        <v>0.40972222222222227</v>
      </c>
      <c r="AU106" s="433">
        <v>0.4375</v>
      </c>
      <c r="AV106" s="434"/>
      <c r="AW106" s="435"/>
      <c r="AX106" s="436"/>
      <c r="AY106" s="436"/>
      <c r="AZ106" s="437"/>
      <c r="BA106" s="439" t="str">
        <f>BJ98</f>
        <v>上三川ＳＣ</v>
      </c>
      <c r="BB106" s="440"/>
      <c r="BC106" s="440"/>
      <c r="BD106" s="440"/>
      <c r="BE106" s="440"/>
      <c r="BF106" s="440"/>
      <c r="BG106" s="441"/>
      <c r="BH106" s="444">
        <f>IF(OR(BJ106="",BJ107=""),"",BJ106+BJ107)</f>
        <v>4</v>
      </c>
      <c r="BI106" s="445"/>
      <c r="BJ106" s="55">
        <v>2</v>
      </c>
      <c r="BK106" s="56" t="s">
        <v>123</v>
      </c>
      <c r="BL106" s="55">
        <v>0</v>
      </c>
      <c r="BM106" s="444">
        <f>IF(OR(BL106="",BL107=""),"",BL106+BL107)</f>
        <v>0</v>
      </c>
      <c r="BN106" s="445"/>
      <c r="BO106" s="444" t="str">
        <f>AV99</f>
        <v>泉ＦＣ宇都宮</v>
      </c>
      <c r="BP106" s="440"/>
      <c r="BQ106" s="440"/>
      <c r="BR106" s="440"/>
      <c r="BS106" s="440"/>
      <c r="BT106" s="440"/>
      <c r="BU106" s="448"/>
      <c r="BV106" s="435"/>
      <c r="BW106" s="436"/>
      <c r="BX106" s="436"/>
      <c r="BY106" s="437"/>
      <c r="BZ106" s="461" t="str">
        <f t="shared" ref="BZ106" ca="1" si="1">DBCS(INDIRECT("U12対戦スケジュール!g"&amp;(ROW()/2+33)))</f>
        <v>３／１／１／３</v>
      </c>
      <c r="CA106" s="462"/>
      <c r="CB106" s="462"/>
      <c r="CC106" s="462"/>
      <c r="CD106" s="462"/>
      <c r="CE106" s="462"/>
      <c r="CF106" s="462"/>
      <c r="CG106" s="463"/>
    </row>
    <row r="107" spans="2:85" ht="20.100000000000001" customHeight="1">
      <c r="B107" s="431"/>
      <c r="C107" s="432"/>
      <c r="D107" s="433"/>
      <c r="E107" s="434"/>
      <c r="F107" s="438"/>
      <c r="G107" s="436"/>
      <c r="H107" s="436"/>
      <c r="I107" s="437"/>
      <c r="J107" s="442"/>
      <c r="K107" s="442"/>
      <c r="L107" s="442"/>
      <c r="M107" s="442"/>
      <c r="N107" s="442"/>
      <c r="O107" s="442"/>
      <c r="P107" s="443"/>
      <c r="Q107" s="446"/>
      <c r="R107" s="447"/>
      <c r="S107" s="53"/>
      <c r="T107" s="54" t="s">
        <v>123</v>
      </c>
      <c r="U107" s="53"/>
      <c r="V107" s="446"/>
      <c r="W107" s="447"/>
      <c r="X107" s="449"/>
      <c r="Y107" s="442"/>
      <c r="Z107" s="442"/>
      <c r="AA107" s="442"/>
      <c r="AB107" s="442"/>
      <c r="AC107" s="442"/>
      <c r="AD107" s="450"/>
      <c r="AE107" s="438"/>
      <c r="AF107" s="436"/>
      <c r="AG107" s="436"/>
      <c r="AH107" s="437"/>
      <c r="AI107" s="514"/>
      <c r="AJ107" s="457"/>
      <c r="AK107" s="457"/>
      <c r="AL107" s="457"/>
      <c r="AM107" s="457"/>
      <c r="AN107" s="457"/>
      <c r="AO107" s="457"/>
      <c r="AP107" s="458"/>
      <c r="AS107" s="431"/>
      <c r="AT107" s="432"/>
      <c r="AU107" s="433"/>
      <c r="AV107" s="434"/>
      <c r="AW107" s="438"/>
      <c r="AX107" s="436"/>
      <c r="AY107" s="436"/>
      <c r="AZ107" s="437"/>
      <c r="BA107" s="442"/>
      <c r="BB107" s="442"/>
      <c r="BC107" s="442"/>
      <c r="BD107" s="442"/>
      <c r="BE107" s="442"/>
      <c r="BF107" s="442"/>
      <c r="BG107" s="443"/>
      <c r="BH107" s="446"/>
      <c r="BI107" s="447"/>
      <c r="BJ107" s="118">
        <v>2</v>
      </c>
      <c r="BK107" s="54" t="s">
        <v>123</v>
      </c>
      <c r="BL107" s="118">
        <v>0</v>
      </c>
      <c r="BM107" s="446"/>
      <c r="BN107" s="447"/>
      <c r="BO107" s="449"/>
      <c r="BP107" s="442"/>
      <c r="BQ107" s="442"/>
      <c r="BR107" s="442"/>
      <c r="BS107" s="442"/>
      <c r="BT107" s="442"/>
      <c r="BU107" s="450"/>
      <c r="BV107" s="438"/>
      <c r="BW107" s="436"/>
      <c r="BX107" s="436"/>
      <c r="BY107" s="437"/>
      <c r="BZ107" s="514"/>
      <c r="CA107" s="457"/>
      <c r="CB107" s="457"/>
      <c r="CC107" s="457"/>
      <c r="CD107" s="457"/>
      <c r="CE107" s="457"/>
      <c r="CF107" s="457"/>
      <c r="CG107" s="458"/>
    </row>
    <row r="108" spans="2:85" ht="20.100000000000001" customHeight="1">
      <c r="B108" s="431">
        <v>3</v>
      </c>
      <c r="C108" s="432">
        <v>0.44444444444444442</v>
      </c>
      <c r="D108" s="433"/>
      <c r="E108" s="434"/>
      <c r="F108" s="435"/>
      <c r="G108" s="436"/>
      <c r="H108" s="436"/>
      <c r="I108" s="437"/>
      <c r="J108" s="439" t="str">
        <f>E100</f>
        <v>ＦＣペンサーレ</v>
      </c>
      <c r="K108" s="440"/>
      <c r="L108" s="440"/>
      <c r="M108" s="440"/>
      <c r="N108" s="440"/>
      <c r="O108" s="440"/>
      <c r="P108" s="441"/>
      <c r="Q108" s="444">
        <f>IF(OR(S108="",S109=""),"",S108+S109)</f>
        <v>3</v>
      </c>
      <c r="R108" s="445"/>
      <c r="S108" s="55">
        <v>1</v>
      </c>
      <c r="T108" s="56" t="s">
        <v>123</v>
      </c>
      <c r="U108" s="55">
        <v>0</v>
      </c>
      <c r="V108" s="444">
        <f>IF(OR(U108="",U109=""),"",U108+U109)</f>
        <v>0</v>
      </c>
      <c r="W108" s="445"/>
      <c r="X108" s="444" t="str">
        <f>AG98</f>
        <v>緑が丘ＹＦＣ</v>
      </c>
      <c r="Y108" s="440"/>
      <c r="Z108" s="440"/>
      <c r="AA108" s="440"/>
      <c r="AB108" s="440"/>
      <c r="AC108" s="440"/>
      <c r="AD108" s="448"/>
      <c r="AE108" s="435"/>
      <c r="AF108" s="436"/>
      <c r="AG108" s="436"/>
      <c r="AH108" s="437"/>
      <c r="AI108" s="461" t="str">
        <f t="shared" ref="AI108" ca="1" si="2">DBCS(INDIRECT("U12対戦スケジュール!e"&amp;(ROW()/2+33)))</f>
        <v>６／４／４／６</v>
      </c>
      <c r="AJ108" s="462"/>
      <c r="AK108" s="462"/>
      <c r="AL108" s="462"/>
      <c r="AM108" s="462"/>
      <c r="AN108" s="462"/>
      <c r="AO108" s="462"/>
      <c r="AP108" s="463"/>
      <c r="AS108" s="431">
        <v>3</v>
      </c>
      <c r="AT108" s="432">
        <v>0.44444444444444442</v>
      </c>
      <c r="AU108" s="433"/>
      <c r="AV108" s="434"/>
      <c r="AW108" s="435"/>
      <c r="AX108" s="436"/>
      <c r="AY108" s="436"/>
      <c r="AZ108" s="437"/>
      <c r="BA108" s="439" t="str">
        <f>BJ100</f>
        <v>ブラッドレスＳＳ</v>
      </c>
      <c r="BB108" s="440"/>
      <c r="BC108" s="440"/>
      <c r="BD108" s="440"/>
      <c r="BE108" s="440"/>
      <c r="BF108" s="440"/>
      <c r="BG108" s="441"/>
      <c r="BH108" s="444">
        <f>IF(OR(BJ108="",BJ109=""),"",BJ108+BJ109)</f>
        <v>1</v>
      </c>
      <c r="BI108" s="445"/>
      <c r="BJ108" s="55">
        <v>1</v>
      </c>
      <c r="BK108" s="56" t="s">
        <v>123</v>
      </c>
      <c r="BL108" s="55">
        <v>0</v>
      </c>
      <c r="BM108" s="444">
        <f>IF(OR(BL108="",BL109=""),"",BL108+BL109)</f>
        <v>0</v>
      </c>
      <c r="BN108" s="445"/>
      <c r="BO108" s="444" t="str">
        <f>AV98</f>
        <v>上河内ＪＳＣ</v>
      </c>
      <c r="BP108" s="440"/>
      <c r="BQ108" s="440"/>
      <c r="BR108" s="440"/>
      <c r="BS108" s="440"/>
      <c r="BT108" s="440"/>
      <c r="BU108" s="448"/>
      <c r="BV108" s="435"/>
      <c r="BW108" s="436"/>
      <c r="BX108" s="436"/>
      <c r="BY108" s="437"/>
      <c r="BZ108" s="461" t="str">
        <f t="shared" ref="BZ108" ca="1" si="3">DBCS(INDIRECT("U12対戦スケジュール!g"&amp;(ROW()/2+33)))</f>
        <v>２／５／５／２</v>
      </c>
      <c r="CA108" s="462"/>
      <c r="CB108" s="462"/>
      <c r="CC108" s="462"/>
      <c r="CD108" s="462"/>
      <c r="CE108" s="462"/>
      <c r="CF108" s="462"/>
      <c r="CG108" s="463"/>
    </row>
    <row r="109" spans="2:85" ht="20.100000000000001" customHeight="1">
      <c r="B109" s="431"/>
      <c r="C109" s="432"/>
      <c r="D109" s="433"/>
      <c r="E109" s="434"/>
      <c r="F109" s="438"/>
      <c r="G109" s="436"/>
      <c r="H109" s="436"/>
      <c r="I109" s="437"/>
      <c r="J109" s="442"/>
      <c r="K109" s="442"/>
      <c r="L109" s="442"/>
      <c r="M109" s="442"/>
      <c r="N109" s="442"/>
      <c r="O109" s="442"/>
      <c r="P109" s="443"/>
      <c r="Q109" s="446"/>
      <c r="R109" s="447"/>
      <c r="S109" s="53">
        <v>2</v>
      </c>
      <c r="T109" s="54" t="s">
        <v>123</v>
      </c>
      <c r="U109" s="53">
        <v>0</v>
      </c>
      <c r="V109" s="446"/>
      <c r="W109" s="447"/>
      <c r="X109" s="449"/>
      <c r="Y109" s="442"/>
      <c r="Z109" s="442"/>
      <c r="AA109" s="442"/>
      <c r="AB109" s="442"/>
      <c r="AC109" s="442"/>
      <c r="AD109" s="450"/>
      <c r="AE109" s="438"/>
      <c r="AF109" s="436"/>
      <c r="AG109" s="436"/>
      <c r="AH109" s="437"/>
      <c r="AI109" s="459"/>
      <c r="AJ109" s="387"/>
      <c r="AK109" s="387"/>
      <c r="AL109" s="387"/>
      <c r="AM109" s="387"/>
      <c r="AN109" s="387"/>
      <c r="AO109" s="387"/>
      <c r="AP109" s="460"/>
      <c r="AS109" s="431"/>
      <c r="AT109" s="432"/>
      <c r="AU109" s="433"/>
      <c r="AV109" s="434"/>
      <c r="AW109" s="438"/>
      <c r="AX109" s="436"/>
      <c r="AY109" s="436"/>
      <c r="AZ109" s="437"/>
      <c r="BA109" s="442"/>
      <c r="BB109" s="442"/>
      <c r="BC109" s="442"/>
      <c r="BD109" s="442"/>
      <c r="BE109" s="442"/>
      <c r="BF109" s="442"/>
      <c r="BG109" s="443"/>
      <c r="BH109" s="446"/>
      <c r="BI109" s="447"/>
      <c r="BJ109" s="118">
        <v>0</v>
      </c>
      <c r="BK109" s="54" t="s">
        <v>123</v>
      </c>
      <c r="BL109" s="118">
        <v>0</v>
      </c>
      <c r="BM109" s="446"/>
      <c r="BN109" s="447"/>
      <c r="BO109" s="449"/>
      <c r="BP109" s="442"/>
      <c r="BQ109" s="442"/>
      <c r="BR109" s="442"/>
      <c r="BS109" s="442"/>
      <c r="BT109" s="442"/>
      <c r="BU109" s="450"/>
      <c r="BV109" s="438"/>
      <c r="BW109" s="436"/>
      <c r="BX109" s="436"/>
      <c r="BY109" s="437"/>
      <c r="BZ109" s="459"/>
      <c r="CA109" s="387"/>
      <c r="CB109" s="387"/>
      <c r="CC109" s="387"/>
      <c r="CD109" s="387"/>
      <c r="CE109" s="387"/>
      <c r="CF109" s="387"/>
      <c r="CG109" s="460"/>
    </row>
    <row r="110" spans="2:85" ht="20.100000000000001" customHeight="1">
      <c r="B110" s="431">
        <v>4</v>
      </c>
      <c r="C110" s="432">
        <v>0.47916666666666669</v>
      </c>
      <c r="D110" s="433">
        <v>0.4375</v>
      </c>
      <c r="E110" s="434"/>
      <c r="F110" s="435"/>
      <c r="G110" s="436"/>
      <c r="H110" s="436"/>
      <c r="I110" s="437"/>
      <c r="J110" s="439"/>
      <c r="K110" s="440"/>
      <c r="L110" s="440"/>
      <c r="M110" s="440"/>
      <c r="N110" s="440"/>
      <c r="O110" s="440"/>
      <c r="P110" s="441"/>
      <c r="Q110" s="444" t="str">
        <f>IF(OR(S110="",S111=""),"",S110+S111)</f>
        <v/>
      </c>
      <c r="R110" s="445"/>
      <c r="S110" s="55"/>
      <c r="T110" s="56" t="s">
        <v>123</v>
      </c>
      <c r="U110" s="55"/>
      <c r="V110" s="444" t="str">
        <f>IF(OR(U110="",U111=""),"",U110+U111)</f>
        <v/>
      </c>
      <c r="W110" s="445"/>
      <c r="X110" s="444"/>
      <c r="Y110" s="440"/>
      <c r="Z110" s="440"/>
      <c r="AA110" s="440"/>
      <c r="AB110" s="440"/>
      <c r="AC110" s="440"/>
      <c r="AD110" s="448"/>
      <c r="AE110" s="435"/>
      <c r="AF110" s="436"/>
      <c r="AG110" s="436"/>
      <c r="AH110" s="437"/>
      <c r="AI110" s="456" t="str">
        <f t="shared" ref="AI110" ca="1" si="4">DBCS(INDIRECT("U12対戦スケジュール!e"&amp;(ROW()/2+33)))</f>
        <v/>
      </c>
      <c r="AJ110" s="457"/>
      <c r="AK110" s="457"/>
      <c r="AL110" s="457"/>
      <c r="AM110" s="457"/>
      <c r="AN110" s="457"/>
      <c r="AO110" s="457"/>
      <c r="AP110" s="458"/>
      <c r="AS110" s="431">
        <v>4</v>
      </c>
      <c r="AT110" s="432">
        <v>0.47916666666666669</v>
      </c>
      <c r="AU110" s="433">
        <v>0.4375</v>
      </c>
      <c r="AV110" s="434"/>
      <c r="AW110" s="435"/>
      <c r="AX110" s="436"/>
      <c r="AY110" s="436"/>
      <c r="AZ110" s="437"/>
      <c r="BA110" s="439" t="str">
        <f>BX100</f>
        <v>ともぞうＳＣ・Ｂ</v>
      </c>
      <c r="BB110" s="440"/>
      <c r="BC110" s="440"/>
      <c r="BD110" s="440"/>
      <c r="BE110" s="440"/>
      <c r="BF110" s="440"/>
      <c r="BG110" s="441"/>
      <c r="BH110" s="444">
        <f>IF(OR(BJ110="",BJ111=""),"",BJ110+BJ111)</f>
        <v>4</v>
      </c>
      <c r="BI110" s="445"/>
      <c r="BJ110" s="55">
        <v>3</v>
      </c>
      <c r="BK110" s="56" t="s">
        <v>123</v>
      </c>
      <c r="BL110" s="55">
        <v>0</v>
      </c>
      <c r="BM110" s="444">
        <f>IF(OR(BL110="",BL111=""),"",BL110+BL111)</f>
        <v>0</v>
      </c>
      <c r="BN110" s="445"/>
      <c r="BO110" s="444" t="str">
        <f>BJ98</f>
        <v>上三川ＳＣ</v>
      </c>
      <c r="BP110" s="440"/>
      <c r="BQ110" s="440"/>
      <c r="BR110" s="440"/>
      <c r="BS110" s="440"/>
      <c r="BT110" s="440"/>
      <c r="BU110" s="448"/>
      <c r="BV110" s="435"/>
      <c r="BW110" s="436"/>
      <c r="BX110" s="436"/>
      <c r="BY110" s="437"/>
      <c r="BZ110" s="456" t="str">
        <f t="shared" ref="BZ110" ca="1" si="5">DBCS(INDIRECT("U12対戦スケジュール!g"&amp;(ROW()/2+33)))</f>
        <v>７／８／８／７</v>
      </c>
      <c r="CA110" s="457"/>
      <c r="CB110" s="457"/>
      <c r="CC110" s="457"/>
      <c r="CD110" s="457"/>
      <c r="CE110" s="457"/>
      <c r="CF110" s="457"/>
      <c r="CG110" s="458"/>
    </row>
    <row r="111" spans="2:85" ht="20.100000000000001" customHeight="1">
      <c r="B111" s="431"/>
      <c r="C111" s="432"/>
      <c r="D111" s="433"/>
      <c r="E111" s="434"/>
      <c r="F111" s="438"/>
      <c r="G111" s="436"/>
      <c r="H111" s="436"/>
      <c r="I111" s="437"/>
      <c r="J111" s="442"/>
      <c r="K111" s="442"/>
      <c r="L111" s="442"/>
      <c r="M111" s="442"/>
      <c r="N111" s="442"/>
      <c r="O111" s="442"/>
      <c r="P111" s="443"/>
      <c r="Q111" s="446"/>
      <c r="R111" s="447"/>
      <c r="S111" s="53"/>
      <c r="T111" s="54" t="s">
        <v>123</v>
      </c>
      <c r="U111" s="53"/>
      <c r="V111" s="446"/>
      <c r="W111" s="447"/>
      <c r="X111" s="449"/>
      <c r="Y111" s="442"/>
      <c r="Z111" s="442"/>
      <c r="AA111" s="442"/>
      <c r="AB111" s="442"/>
      <c r="AC111" s="442"/>
      <c r="AD111" s="450"/>
      <c r="AE111" s="438"/>
      <c r="AF111" s="436"/>
      <c r="AG111" s="436"/>
      <c r="AH111" s="437"/>
      <c r="AI111" s="514"/>
      <c r="AJ111" s="457"/>
      <c r="AK111" s="457"/>
      <c r="AL111" s="457"/>
      <c r="AM111" s="457"/>
      <c r="AN111" s="457"/>
      <c r="AO111" s="457"/>
      <c r="AP111" s="458"/>
      <c r="AS111" s="431"/>
      <c r="AT111" s="432"/>
      <c r="AU111" s="433"/>
      <c r="AV111" s="434"/>
      <c r="AW111" s="438"/>
      <c r="AX111" s="436"/>
      <c r="AY111" s="436"/>
      <c r="AZ111" s="437"/>
      <c r="BA111" s="442"/>
      <c r="BB111" s="442"/>
      <c r="BC111" s="442"/>
      <c r="BD111" s="442"/>
      <c r="BE111" s="442"/>
      <c r="BF111" s="442"/>
      <c r="BG111" s="443"/>
      <c r="BH111" s="446"/>
      <c r="BI111" s="447"/>
      <c r="BJ111" s="118">
        <v>1</v>
      </c>
      <c r="BK111" s="54" t="s">
        <v>123</v>
      </c>
      <c r="BL111" s="118">
        <v>0</v>
      </c>
      <c r="BM111" s="446"/>
      <c r="BN111" s="447"/>
      <c r="BO111" s="449"/>
      <c r="BP111" s="442"/>
      <c r="BQ111" s="442"/>
      <c r="BR111" s="442"/>
      <c r="BS111" s="442"/>
      <c r="BT111" s="442"/>
      <c r="BU111" s="450"/>
      <c r="BV111" s="438"/>
      <c r="BW111" s="436"/>
      <c r="BX111" s="436"/>
      <c r="BY111" s="437"/>
      <c r="BZ111" s="514"/>
      <c r="CA111" s="457"/>
      <c r="CB111" s="457"/>
      <c r="CC111" s="457"/>
      <c r="CD111" s="457"/>
      <c r="CE111" s="457"/>
      <c r="CF111" s="457"/>
      <c r="CG111" s="458"/>
    </row>
    <row r="112" spans="2:85" ht="20.100000000000001" customHeight="1">
      <c r="B112" s="431">
        <v>5</v>
      </c>
      <c r="C112" s="432">
        <v>0.51388888888888895</v>
      </c>
      <c r="D112" s="433"/>
      <c r="E112" s="434"/>
      <c r="F112" s="435"/>
      <c r="G112" s="436"/>
      <c r="H112" s="436"/>
      <c r="I112" s="437"/>
      <c r="J112" s="439" t="str">
        <f>S99</f>
        <v>国本ＪＳＣ</v>
      </c>
      <c r="K112" s="440"/>
      <c r="L112" s="440"/>
      <c r="M112" s="440"/>
      <c r="N112" s="440"/>
      <c r="O112" s="440"/>
      <c r="P112" s="441"/>
      <c r="Q112" s="444">
        <f>IF(OR(S112="",S113=""),"",S112+S113)</f>
        <v>1</v>
      </c>
      <c r="R112" s="445"/>
      <c r="S112" s="55">
        <v>0</v>
      </c>
      <c r="T112" s="56" t="s">
        <v>123</v>
      </c>
      <c r="U112" s="55">
        <v>2</v>
      </c>
      <c r="V112" s="444">
        <f>IF(OR(U112="",U113=""),"",U112+U113)</f>
        <v>2</v>
      </c>
      <c r="W112" s="445"/>
      <c r="X112" s="444" t="str">
        <f>E100</f>
        <v>ＦＣペンサーレ</v>
      </c>
      <c r="Y112" s="440"/>
      <c r="Z112" s="440"/>
      <c r="AA112" s="440"/>
      <c r="AB112" s="440"/>
      <c r="AC112" s="440"/>
      <c r="AD112" s="448"/>
      <c r="AE112" s="435"/>
      <c r="AF112" s="436"/>
      <c r="AG112" s="436"/>
      <c r="AH112" s="437"/>
      <c r="AI112" s="461" t="str">
        <f t="shared" ref="AI112" ca="1" si="6">DBCS(INDIRECT("U12対戦スケジュール!e"&amp;(ROW()/2+33)))</f>
        <v>１／９／９／１</v>
      </c>
      <c r="AJ112" s="462"/>
      <c r="AK112" s="462"/>
      <c r="AL112" s="462"/>
      <c r="AM112" s="462"/>
      <c r="AN112" s="462"/>
      <c r="AO112" s="462"/>
      <c r="AP112" s="463"/>
      <c r="AS112" s="431">
        <v>5</v>
      </c>
      <c r="AT112" s="432">
        <v>0.51388888888888895</v>
      </c>
      <c r="AU112" s="433"/>
      <c r="AV112" s="434"/>
      <c r="AW112" s="435"/>
      <c r="AX112" s="436"/>
      <c r="AY112" s="436"/>
      <c r="AZ112" s="437"/>
      <c r="BA112" s="439" t="str">
        <f>BX99</f>
        <v>本郷北ＦＣ</v>
      </c>
      <c r="BB112" s="440"/>
      <c r="BC112" s="440"/>
      <c r="BD112" s="440"/>
      <c r="BE112" s="440"/>
      <c r="BF112" s="440"/>
      <c r="BG112" s="441"/>
      <c r="BH112" s="444">
        <f>IF(OR(BJ112="",BJ113=""),"",BJ112+BJ113)</f>
        <v>0</v>
      </c>
      <c r="BI112" s="445"/>
      <c r="BJ112" s="55">
        <v>0</v>
      </c>
      <c r="BK112" s="56" t="s">
        <v>123</v>
      </c>
      <c r="BL112" s="55">
        <v>2</v>
      </c>
      <c r="BM112" s="444">
        <f>IF(OR(BL112="",BL113=""),"",BL112+BL113)</f>
        <v>2</v>
      </c>
      <c r="BN112" s="445"/>
      <c r="BO112" s="444" t="str">
        <f>BJ100</f>
        <v>ブラッドレスＳＳ</v>
      </c>
      <c r="BP112" s="440"/>
      <c r="BQ112" s="440"/>
      <c r="BR112" s="440"/>
      <c r="BS112" s="440"/>
      <c r="BT112" s="440"/>
      <c r="BU112" s="448"/>
      <c r="BV112" s="435"/>
      <c r="BW112" s="436"/>
      <c r="BX112" s="436"/>
      <c r="BY112" s="437"/>
      <c r="BZ112" s="461" t="str">
        <f t="shared" ref="BZ112" ca="1" si="7">DBCS(INDIRECT("U12対戦スケジュール!g"&amp;(ROW()/2+33)))</f>
        <v>４／３／３／４</v>
      </c>
      <c r="CA112" s="462"/>
      <c r="CB112" s="462"/>
      <c r="CC112" s="462"/>
      <c r="CD112" s="462"/>
      <c r="CE112" s="462"/>
      <c r="CF112" s="462"/>
      <c r="CG112" s="463"/>
    </row>
    <row r="113" spans="1:85" ht="20.100000000000001" customHeight="1">
      <c r="B113" s="431"/>
      <c r="C113" s="432"/>
      <c r="D113" s="433"/>
      <c r="E113" s="434"/>
      <c r="F113" s="438"/>
      <c r="G113" s="436"/>
      <c r="H113" s="436"/>
      <c r="I113" s="437"/>
      <c r="J113" s="442"/>
      <c r="K113" s="442"/>
      <c r="L113" s="442"/>
      <c r="M113" s="442"/>
      <c r="N113" s="442"/>
      <c r="O113" s="442"/>
      <c r="P113" s="443"/>
      <c r="Q113" s="446"/>
      <c r="R113" s="447"/>
      <c r="S113" s="53">
        <v>1</v>
      </c>
      <c r="T113" s="54" t="s">
        <v>123</v>
      </c>
      <c r="U113" s="53">
        <v>0</v>
      </c>
      <c r="V113" s="446"/>
      <c r="W113" s="447"/>
      <c r="X113" s="449"/>
      <c r="Y113" s="442"/>
      <c r="Z113" s="442"/>
      <c r="AA113" s="442"/>
      <c r="AB113" s="442"/>
      <c r="AC113" s="442"/>
      <c r="AD113" s="450"/>
      <c r="AE113" s="438"/>
      <c r="AF113" s="436"/>
      <c r="AG113" s="436"/>
      <c r="AH113" s="437"/>
      <c r="AI113" s="459"/>
      <c r="AJ113" s="387"/>
      <c r="AK113" s="387"/>
      <c r="AL113" s="387"/>
      <c r="AM113" s="387"/>
      <c r="AN113" s="387"/>
      <c r="AO113" s="387"/>
      <c r="AP113" s="460"/>
      <c r="AS113" s="431"/>
      <c r="AT113" s="432"/>
      <c r="AU113" s="433"/>
      <c r="AV113" s="434"/>
      <c r="AW113" s="438"/>
      <c r="AX113" s="436"/>
      <c r="AY113" s="436"/>
      <c r="AZ113" s="437"/>
      <c r="BA113" s="442"/>
      <c r="BB113" s="442"/>
      <c r="BC113" s="442"/>
      <c r="BD113" s="442"/>
      <c r="BE113" s="442"/>
      <c r="BF113" s="442"/>
      <c r="BG113" s="443"/>
      <c r="BH113" s="446"/>
      <c r="BI113" s="447"/>
      <c r="BJ113" s="118">
        <v>0</v>
      </c>
      <c r="BK113" s="54" t="s">
        <v>123</v>
      </c>
      <c r="BL113" s="118">
        <v>0</v>
      </c>
      <c r="BM113" s="446"/>
      <c r="BN113" s="447"/>
      <c r="BO113" s="449"/>
      <c r="BP113" s="442"/>
      <c r="BQ113" s="442"/>
      <c r="BR113" s="442"/>
      <c r="BS113" s="442"/>
      <c r="BT113" s="442"/>
      <c r="BU113" s="450"/>
      <c r="BV113" s="438"/>
      <c r="BW113" s="436"/>
      <c r="BX113" s="436"/>
      <c r="BY113" s="437"/>
      <c r="BZ113" s="459"/>
      <c r="CA113" s="387"/>
      <c r="CB113" s="387"/>
      <c r="CC113" s="387"/>
      <c r="CD113" s="387"/>
      <c r="CE113" s="387"/>
      <c r="CF113" s="387"/>
      <c r="CG113" s="460"/>
    </row>
    <row r="114" spans="1:85" ht="20.100000000000001" customHeight="1">
      <c r="B114" s="431">
        <v>6</v>
      </c>
      <c r="C114" s="432">
        <v>0.54861111111111105</v>
      </c>
      <c r="D114" s="433">
        <v>0.4375</v>
      </c>
      <c r="E114" s="434"/>
      <c r="F114" s="435"/>
      <c r="G114" s="436"/>
      <c r="H114" s="436"/>
      <c r="I114" s="437"/>
      <c r="J114" s="439"/>
      <c r="K114" s="440"/>
      <c r="L114" s="440"/>
      <c r="M114" s="440"/>
      <c r="N114" s="440"/>
      <c r="O114" s="440"/>
      <c r="P114" s="441"/>
      <c r="Q114" s="444" t="str">
        <f>IF(OR(S114="",S115=""),"",S114+S115)</f>
        <v/>
      </c>
      <c r="R114" s="445"/>
      <c r="S114" s="55"/>
      <c r="T114" s="56" t="s">
        <v>123</v>
      </c>
      <c r="U114" s="55"/>
      <c r="V114" s="444" t="str">
        <f>IF(OR(U114="",U115=""),"",U114+U115)</f>
        <v/>
      </c>
      <c r="W114" s="445"/>
      <c r="X114" s="444"/>
      <c r="Y114" s="440"/>
      <c r="Z114" s="440"/>
      <c r="AA114" s="440"/>
      <c r="AB114" s="440"/>
      <c r="AC114" s="440"/>
      <c r="AD114" s="448"/>
      <c r="AE114" s="435"/>
      <c r="AF114" s="436"/>
      <c r="AG114" s="436"/>
      <c r="AH114" s="437"/>
      <c r="AI114" s="461" t="str">
        <f t="shared" ref="AI114" ca="1" si="8">DBCS(INDIRECT("U12対戦スケジュール!e"&amp;(ROW()/2+33)))</f>
        <v/>
      </c>
      <c r="AJ114" s="462"/>
      <c r="AK114" s="462"/>
      <c r="AL114" s="462"/>
      <c r="AM114" s="462"/>
      <c r="AN114" s="462"/>
      <c r="AO114" s="462"/>
      <c r="AP114" s="463"/>
      <c r="AS114" s="431">
        <v>6</v>
      </c>
      <c r="AT114" s="432">
        <v>0.54861111111111105</v>
      </c>
      <c r="AU114" s="433">
        <v>0.4375</v>
      </c>
      <c r="AV114" s="434"/>
      <c r="AW114" s="435"/>
      <c r="AX114" s="436"/>
      <c r="AY114" s="436"/>
      <c r="AZ114" s="437"/>
      <c r="BA114" s="439" t="str">
        <f>AV99</f>
        <v>泉ＦＣ宇都宮</v>
      </c>
      <c r="BB114" s="440"/>
      <c r="BC114" s="440"/>
      <c r="BD114" s="440"/>
      <c r="BE114" s="440"/>
      <c r="BF114" s="440"/>
      <c r="BG114" s="441"/>
      <c r="BH114" s="444">
        <f>IF(OR(BJ114="",BJ115=""),"",BJ114+BJ115)</f>
        <v>0</v>
      </c>
      <c r="BI114" s="445"/>
      <c r="BJ114" s="55">
        <v>0</v>
      </c>
      <c r="BK114" s="56" t="s">
        <v>123</v>
      </c>
      <c r="BL114" s="55">
        <v>1</v>
      </c>
      <c r="BM114" s="444">
        <f>IF(OR(BL114="",BL115=""),"",BL114+BL115)</f>
        <v>2</v>
      </c>
      <c r="BN114" s="445"/>
      <c r="BO114" s="444" t="str">
        <f>BX100</f>
        <v>ともぞうＳＣ・Ｂ</v>
      </c>
      <c r="BP114" s="440"/>
      <c r="BQ114" s="440"/>
      <c r="BR114" s="440"/>
      <c r="BS114" s="440"/>
      <c r="BT114" s="440"/>
      <c r="BU114" s="448"/>
      <c r="BV114" s="435"/>
      <c r="BW114" s="436"/>
      <c r="BX114" s="436"/>
      <c r="BY114" s="437"/>
      <c r="BZ114" s="461" t="str">
        <f t="shared" ref="BZ114" ca="1" si="9">DBCS(INDIRECT("U12対戦スケジュール!g"&amp;(ROW()/2+33)))</f>
        <v>５／６／６／５</v>
      </c>
      <c r="CA114" s="462"/>
      <c r="CB114" s="462"/>
      <c r="CC114" s="462"/>
      <c r="CD114" s="462"/>
      <c r="CE114" s="462"/>
      <c r="CF114" s="462"/>
      <c r="CG114" s="463"/>
    </row>
    <row r="115" spans="1:85" ht="20.100000000000001" customHeight="1" thickBot="1">
      <c r="B115" s="468"/>
      <c r="C115" s="472"/>
      <c r="D115" s="473"/>
      <c r="E115" s="474"/>
      <c r="F115" s="476"/>
      <c r="G115" s="477"/>
      <c r="H115" s="477"/>
      <c r="I115" s="478"/>
      <c r="J115" s="482"/>
      <c r="K115" s="482"/>
      <c r="L115" s="482"/>
      <c r="M115" s="482"/>
      <c r="N115" s="482"/>
      <c r="O115" s="482"/>
      <c r="P115" s="483"/>
      <c r="Q115" s="549"/>
      <c r="R115" s="550"/>
      <c r="S115" s="57"/>
      <c r="T115" s="58" t="s">
        <v>123</v>
      </c>
      <c r="U115" s="57"/>
      <c r="V115" s="549"/>
      <c r="W115" s="550"/>
      <c r="X115" s="552"/>
      <c r="Y115" s="482"/>
      <c r="Z115" s="482"/>
      <c r="AA115" s="482"/>
      <c r="AB115" s="482"/>
      <c r="AC115" s="482"/>
      <c r="AD115" s="553"/>
      <c r="AE115" s="476"/>
      <c r="AF115" s="477"/>
      <c r="AG115" s="477"/>
      <c r="AH115" s="478"/>
      <c r="AI115" s="464"/>
      <c r="AJ115" s="465"/>
      <c r="AK115" s="465"/>
      <c r="AL115" s="465"/>
      <c r="AM115" s="465"/>
      <c r="AN115" s="465"/>
      <c r="AO115" s="465"/>
      <c r="AP115" s="466"/>
      <c r="AS115" s="468"/>
      <c r="AT115" s="472"/>
      <c r="AU115" s="473"/>
      <c r="AV115" s="474"/>
      <c r="AW115" s="476"/>
      <c r="AX115" s="477"/>
      <c r="AY115" s="477"/>
      <c r="AZ115" s="478"/>
      <c r="BA115" s="482"/>
      <c r="BB115" s="482"/>
      <c r="BC115" s="482"/>
      <c r="BD115" s="482"/>
      <c r="BE115" s="482"/>
      <c r="BF115" s="482"/>
      <c r="BG115" s="483"/>
      <c r="BH115" s="549"/>
      <c r="BI115" s="550"/>
      <c r="BJ115" s="57">
        <v>0</v>
      </c>
      <c r="BK115" s="58" t="s">
        <v>123</v>
      </c>
      <c r="BL115" s="57">
        <v>1</v>
      </c>
      <c r="BM115" s="549"/>
      <c r="BN115" s="550"/>
      <c r="BO115" s="552"/>
      <c r="BP115" s="482"/>
      <c r="BQ115" s="482"/>
      <c r="BR115" s="482"/>
      <c r="BS115" s="482"/>
      <c r="BT115" s="482"/>
      <c r="BU115" s="553"/>
      <c r="BV115" s="476"/>
      <c r="BW115" s="477"/>
      <c r="BX115" s="477"/>
      <c r="BY115" s="478"/>
      <c r="BZ115" s="464"/>
      <c r="CA115" s="465"/>
      <c r="CB115" s="465"/>
      <c r="CC115" s="465"/>
      <c r="CD115" s="465"/>
      <c r="CE115" s="465"/>
      <c r="CF115" s="465"/>
      <c r="CG115" s="466"/>
    </row>
    <row r="116" spans="1:85" s="47" customFormat="1" ht="15.75" customHeight="1" thickBot="1">
      <c r="A116" s="45"/>
      <c r="B116" s="59"/>
      <c r="C116" s="60"/>
      <c r="D116" s="60"/>
      <c r="E116" s="60"/>
      <c r="F116" s="59"/>
      <c r="G116" s="59"/>
      <c r="H116" s="59"/>
      <c r="I116" s="59"/>
      <c r="J116" s="59"/>
      <c r="K116" s="61"/>
      <c r="L116" s="61"/>
      <c r="M116" s="62"/>
      <c r="N116" s="63"/>
      <c r="O116" s="62"/>
      <c r="P116" s="61"/>
      <c r="Q116" s="61"/>
      <c r="R116" s="59"/>
      <c r="S116" s="59"/>
      <c r="T116" s="59"/>
      <c r="U116" s="59"/>
      <c r="V116" s="59"/>
      <c r="W116" s="64"/>
      <c r="X116" s="64"/>
      <c r="Y116" s="64"/>
      <c r="Z116" s="64"/>
      <c r="AA116" s="64"/>
      <c r="AB116" s="64"/>
      <c r="AC116" s="45"/>
      <c r="AR116" s="45"/>
      <c r="AS116" s="115"/>
      <c r="AT116" s="116"/>
      <c r="AU116" s="116"/>
      <c r="AV116" s="116"/>
      <c r="AW116" s="115"/>
      <c r="AX116" s="115"/>
      <c r="AY116" s="115"/>
      <c r="AZ116" s="115"/>
      <c r="BA116" s="115"/>
      <c r="BB116" s="111"/>
      <c r="BC116" s="111"/>
      <c r="BD116" s="62"/>
      <c r="BE116" s="63"/>
      <c r="BF116" s="62"/>
      <c r="BG116" s="111"/>
      <c r="BH116" s="111"/>
      <c r="BI116" s="115"/>
      <c r="BJ116" s="115"/>
      <c r="BK116" s="115"/>
      <c r="BL116" s="115"/>
      <c r="BM116" s="115"/>
      <c r="BN116" s="64"/>
      <c r="BO116" s="64"/>
      <c r="BP116" s="64"/>
      <c r="BQ116" s="64"/>
      <c r="BR116" s="64"/>
      <c r="BS116" s="64"/>
      <c r="BT116" s="45"/>
    </row>
    <row r="117" spans="1:85" ht="20.25" customHeight="1" thickBot="1">
      <c r="D117" s="451" t="s">
        <v>124</v>
      </c>
      <c r="E117" s="452"/>
      <c r="F117" s="452"/>
      <c r="G117" s="452"/>
      <c r="H117" s="452"/>
      <c r="I117" s="452"/>
      <c r="J117" s="452" t="s">
        <v>121</v>
      </c>
      <c r="K117" s="452"/>
      <c r="L117" s="452"/>
      <c r="M117" s="452"/>
      <c r="N117" s="452"/>
      <c r="O117" s="452"/>
      <c r="P117" s="452"/>
      <c r="Q117" s="452"/>
      <c r="R117" s="453" t="s">
        <v>125</v>
      </c>
      <c r="S117" s="453"/>
      <c r="T117" s="453"/>
      <c r="U117" s="453"/>
      <c r="V117" s="453"/>
      <c r="W117" s="453"/>
      <c r="X117" s="453"/>
      <c r="Y117" s="453"/>
      <c r="Z117" s="453"/>
      <c r="AA117" s="454" t="s">
        <v>126</v>
      </c>
      <c r="AB117" s="454"/>
      <c r="AC117" s="454"/>
      <c r="AD117" s="454" t="s">
        <v>127</v>
      </c>
      <c r="AE117" s="454"/>
      <c r="AF117" s="454"/>
      <c r="AG117" s="454"/>
      <c r="AH117" s="454"/>
      <c r="AI117" s="454"/>
      <c r="AJ117" s="454"/>
      <c r="AK117" s="454"/>
      <c r="AL117" s="454"/>
      <c r="AM117" s="455"/>
      <c r="AU117" s="451" t="s">
        <v>124</v>
      </c>
      <c r="AV117" s="452"/>
      <c r="AW117" s="452"/>
      <c r="AX117" s="452"/>
      <c r="AY117" s="452"/>
      <c r="AZ117" s="452"/>
      <c r="BA117" s="452" t="s">
        <v>121</v>
      </c>
      <c r="BB117" s="452"/>
      <c r="BC117" s="452"/>
      <c r="BD117" s="452"/>
      <c r="BE117" s="452"/>
      <c r="BF117" s="452"/>
      <c r="BG117" s="452"/>
      <c r="BH117" s="452"/>
      <c r="BI117" s="453" t="s">
        <v>125</v>
      </c>
      <c r="BJ117" s="453"/>
      <c r="BK117" s="453"/>
      <c r="BL117" s="453"/>
      <c r="BM117" s="453"/>
      <c r="BN117" s="453"/>
      <c r="BO117" s="453"/>
      <c r="BP117" s="453"/>
      <c r="BQ117" s="453"/>
      <c r="BR117" s="454" t="s">
        <v>126</v>
      </c>
      <c r="BS117" s="454"/>
      <c r="BT117" s="454"/>
      <c r="BU117" s="454" t="s">
        <v>127</v>
      </c>
      <c r="BV117" s="454"/>
      <c r="BW117" s="454"/>
      <c r="BX117" s="454"/>
      <c r="BY117" s="454"/>
      <c r="BZ117" s="454"/>
      <c r="CA117" s="454"/>
      <c r="CB117" s="454"/>
      <c r="CC117" s="454"/>
      <c r="CD117" s="455"/>
    </row>
    <row r="118" spans="1:85" ht="30" customHeight="1">
      <c r="D118" s="410" t="s">
        <v>128</v>
      </c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3"/>
      <c r="AB118" s="413"/>
      <c r="AC118" s="413"/>
      <c r="AD118" s="414"/>
      <c r="AE118" s="414"/>
      <c r="AF118" s="414"/>
      <c r="AG118" s="414"/>
      <c r="AH118" s="414"/>
      <c r="AI118" s="414"/>
      <c r="AJ118" s="414"/>
      <c r="AK118" s="414"/>
      <c r="AL118" s="414"/>
      <c r="AM118" s="415"/>
      <c r="AU118" s="410" t="s">
        <v>128</v>
      </c>
      <c r="AV118" s="411"/>
      <c r="AW118" s="411"/>
      <c r="AX118" s="411"/>
      <c r="AY118" s="411"/>
      <c r="AZ118" s="411"/>
      <c r="BA118" s="411"/>
      <c r="BB118" s="411"/>
      <c r="BC118" s="411"/>
      <c r="BD118" s="411"/>
      <c r="BE118" s="411"/>
      <c r="BF118" s="411"/>
      <c r="BG118" s="411"/>
      <c r="BH118" s="411"/>
      <c r="BI118" s="412"/>
      <c r="BJ118" s="412"/>
      <c r="BK118" s="412"/>
      <c r="BL118" s="412"/>
      <c r="BM118" s="412"/>
      <c r="BN118" s="412"/>
      <c r="BO118" s="412"/>
      <c r="BP118" s="412"/>
      <c r="BQ118" s="412"/>
      <c r="BR118" s="413"/>
      <c r="BS118" s="413"/>
      <c r="BT118" s="413"/>
      <c r="BU118" s="416"/>
      <c r="BV118" s="417"/>
      <c r="BW118" s="417"/>
      <c r="BX118" s="417"/>
      <c r="BY118" s="417"/>
      <c r="BZ118" s="417"/>
      <c r="CA118" s="417"/>
      <c r="CB118" s="417"/>
      <c r="CC118" s="417"/>
      <c r="CD118" s="418"/>
    </row>
    <row r="119" spans="1:85" ht="30" customHeight="1">
      <c r="D119" s="419" t="s">
        <v>128</v>
      </c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1"/>
      <c r="S119" s="421"/>
      <c r="T119" s="421"/>
      <c r="U119" s="421"/>
      <c r="V119" s="421"/>
      <c r="W119" s="421"/>
      <c r="X119" s="421"/>
      <c r="Y119" s="421"/>
      <c r="Z119" s="421"/>
      <c r="AA119" s="422"/>
      <c r="AB119" s="422"/>
      <c r="AC119" s="422"/>
      <c r="AD119" s="423"/>
      <c r="AE119" s="423"/>
      <c r="AF119" s="423"/>
      <c r="AG119" s="423"/>
      <c r="AH119" s="423"/>
      <c r="AI119" s="423"/>
      <c r="AJ119" s="423"/>
      <c r="AK119" s="423"/>
      <c r="AL119" s="423"/>
      <c r="AM119" s="424"/>
      <c r="AU119" s="419" t="s">
        <v>128</v>
      </c>
      <c r="AV119" s="420"/>
      <c r="AW119" s="420"/>
      <c r="AX119" s="420"/>
      <c r="AY119" s="420"/>
      <c r="AZ119" s="420"/>
      <c r="BA119" s="420"/>
      <c r="BB119" s="420"/>
      <c r="BC119" s="420"/>
      <c r="BD119" s="420"/>
      <c r="BE119" s="420"/>
      <c r="BF119" s="420"/>
      <c r="BG119" s="420"/>
      <c r="BH119" s="420"/>
      <c r="BI119" s="421"/>
      <c r="BJ119" s="421"/>
      <c r="BK119" s="421"/>
      <c r="BL119" s="421"/>
      <c r="BM119" s="421"/>
      <c r="BN119" s="421"/>
      <c r="BO119" s="421"/>
      <c r="BP119" s="421"/>
      <c r="BQ119" s="421"/>
      <c r="BR119" s="422"/>
      <c r="BS119" s="422"/>
      <c r="BT119" s="422"/>
      <c r="BU119" s="423"/>
      <c r="BV119" s="423"/>
      <c r="BW119" s="423"/>
      <c r="BX119" s="423"/>
      <c r="BY119" s="423"/>
      <c r="BZ119" s="423"/>
      <c r="CA119" s="423"/>
      <c r="CB119" s="423"/>
      <c r="CC119" s="423"/>
      <c r="CD119" s="424"/>
    </row>
    <row r="120" spans="1:85" ht="30" customHeight="1" thickBot="1">
      <c r="D120" s="425" t="s">
        <v>128</v>
      </c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6"/>
      <c r="P120" s="426"/>
      <c r="Q120" s="426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8"/>
      <c r="AB120" s="428"/>
      <c r="AC120" s="428"/>
      <c r="AD120" s="429"/>
      <c r="AE120" s="429"/>
      <c r="AF120" s="429"/>
      <c r="AG120" s="429"/>
      <c r="AH120" s="429"/>
      <c r="AI120" s="429"/>
      <c r="AJ120" s="429"/>
      <c r="AK120" s="429"/>
      <c r="AL120" s="429"/>
      <c r="AM120" s="430"/>
      <c r="AU120" s="425" t="s">
        <v>128</v>
      </c>
      <c r="AV120" s="426"/>
      <c r="AW120" s="426"/>
      <c r="AX120" s="426"/>
      <c r="AY120" s="426"/>
      <c r="AZ120" s="426"/>
      <c r="BA120" s="426"/>
      <c r="BB120" s="426"/>
      <c r="BC120" s="426"/>
      <c r="BD120" s="426"/>
      <c r="BE120" s="426"/>
      <c r="BF120" s="426"/>
      <c r="BG120" s="426"/>
      <c r="BH120" s="426"/>
      <c r="BI120" s="427"/>
      <c r="BJ120" s="427"/>
      <c r="BK120" s="427"/>
      <c r="BL120" s="427"/>
      <c r="BM120" s="427"/>
      <c r="BN120" s="427"/>
      <c r="BO120" s="427"/>
      <c r="BP120" s="427"/>
      <c r="BQ120" s="427"/>
      <c r="BR120" s="428"/>
      <c r="BS120" s="428"/>
      <c r="BT120" s="428"/>
      <c r="BU120" s="429"/>
      <c r="BV120" s="429"/>
      <c r="BW120" s="429"/>
      <c r="BX120" s="429"/>
      <c r="BY120" s="429"/>
      <c r="BZ120" s="429"/>
      <c r="CA120" s="429"/>
      <c r="CB120" s="429"/>
      <c r="CC120" s="429"/>
      <c r="CD120" s="430"/>
    </row>
  </sheetData>
  <mergeCells count="620">
    <mergeCell ref="BZ114:CG115"/>
    <mergeCell ref="BZ112:CG113"/>
    <mergeCell ref="BZ110:CG111"/>
    <mergeCell ref="BZ108:CG109"/>
    <mergeCell ref="BZ106:CG107"/>
    <mergeCell ref="AU119:AZ119"/>
    <mergeCell ref="BA119:BH119"/>
    <mergeCell ref="BI119:BQ119"/>
    <mergeCell ref="BR119:BT119"/>
    <mergeCell ref="BU119:CD119"/>
    <mergeCell ref="AU120:AZ120"/>
    <mergeCell ref="BA120:BH120"/>
    <mergeCell ref="BI120:BQ120"/>
    <mergeCell ref="BR120:BT120"/>
    <mergeCell ref="BU120:CD120"/>
    <mergeCell ref="AU117:AZ117"/>
    <mergeCell ref="BA117:BH117"/>
    <mergeCell ref="BI117:BQ117"/>
    <mergeCell ref="BR117:BT117"/>
    <mergeCell ref="BU117:CD117"/>
    <mergeCell ref="AU118:AZ118"/>
    <mergeCell ref="BA118:BH118"/>
    <mergeCell ref="BI118:BQ118"/>
    <mergeCell ref="BR118:BT118"/>
    <mergeCell ref="BU118:CD118"/>
    <mergeCell ref="AS114:AS115"/>
    <mergeCell ref="AT114:AV115"/>
    <mergeCell ref="AW114:AZ115"/>
    <mergeCell ref="BA114:BG115"/>
    <mergeCell ref="BH114:BI115"/>
    <mergeCell ref="BM114:BN115"/>
    <mergeCell ref="BO114:BU115"/>
    <mergeCell ref="BV114:BY115"/>
    <mergeCell ref="AS112:AS113"/>
    <mergeCell ref="AT112:AV113"/>
    <mergeCell ref="AW112:AZ113"/>
    <mergeCell ref="BA112:BG113"/>
    <mergeCell ref="BH112:BI113"/>
    <mergeCell ref="BM112:BN113"/>
    <mergeCell ref="BO112:BU113"/>
    <mergeCell ref="BV112:BY113"/>
    <mergeCell ref="AS110:AS111"/>
    <mergeCell ref="AT110:AV111"/>
    <mergeCell ref="AW110:AZ111"/>
    <mergeCell ref="BA110:BG111"/>
    <mergeCell ref="BH110:BI111"/>
    <mergeCell ref="BM110:BN111"/>
    <mergeCell ref="BO110:BU111"/>
    <mergeCell ref="BV110:BY111"/>
    <mergeCell ref="AS108:AS109"/>
    <mergeCell ref="AT108:AV109"/>
    <mergeCell ref="AW108:AZ109"/>
    <mergeCell ref="BA108:BG109"/>
    <mergeCell ref="BH108:BI109"/>
    <mergeCell ref="BM108:BN109"/>
    <mergeCell ref="BO108:BU109"/>
    <mergeCell ref="BV108:BY109"/>
    <mergeCell ref="AS106:AS107"/>
    <mergeCell ref="AT106:AV107"/>
    <mergeCell ref="AW106:AZ107"/>
    <mergeCell ref="BA106:BG107"/>
    <mergeCell ref="BH106:BI107"/>
    <mergeCell ref="BM106:BN107"/>
    <mergeCell ref="BO106:BU107"/>
    <mergeCell ref="BV106:BY107"/>
    <mergeCell ref="AT103:AV103"/>
    <mergeCell ref="AW103:AZ103"/>
    <mergeCell ref="BA103:BG103"/>
    <mergeCell ref="BH103:BN103"/>
    <mergeCell ref="BO103:BU103"/>
    <mergeCell ref="BV103:BY103"/>
    <mergeCell ref="AT100:AU100"/>
    <mergeCell ref="AV100:BE100"/>
    <mergeCell ref="BH100:BI100"/>
    <mergeCell ref="BJ100:BS100"/>
    <mergeCell ref="BV100:BW100"/>
    <mergeCell ref="BX100:CG100"/>
    <mergeCell ref="BZ103:CG103"/>
    <mergeCell ref="AS104:AS105"/>
    <mergeCell ref="AT104:AV105"/>
    <mergeCell ref="AW104:AZ105"/>
    <mergeCell ref="BA104:BG105"/>
    <mergeCell ref="BH104:BI105"/>
    <mergeCell ref="BM104:BN105"/>
    <mergeCell ref="BO104:BU105"/>
    <mergeCell ref="BV104:BY105"/>
    <mergeCell ref="BZ104:CG105"/>
    <mergeCell ref="AT98:AU98"/>
    <mergeCell ref="AV98:BE98"/>
    <mergeCell ref="BH98:BI98"/>
    <mergeCell ref="BJ98:BS98"/>
    <mergeCell ref="BV98:BW98"/>
    <mergeCell ref="BX98:CG98"/>
    <mergeCell ref="AT99:AU99"/>
    <mergeCell ref="AV99:BE99"/>
    <mergeCell ref="BH99:BI99"/>
    <mergeCell ref="BJ99:BS99"/>
    <mergeCell ref="BV99:BW99"/>
    <mergeCell ref="BX99:CG99"/>
    <mergeCell ref="AT96:AU96"/>
    <mergeCell ref="AV96:BE96"/>
    <mergeCell ref="BH96:BI96"/>
    <mergeCell ref="BJ96:BS96"/>
    <mergeCell ref="BV96:BW96"/>
    <mergeCell ref="BX96:CG96"/>
    <mergeCell ref="AT97:AU97"/>
    <mergeCell ref="AV97:BE97"/>
    <mergeCell ref="BH97:BI97"/>
    <mergeCell ref="BJ97:BS97"/>
    <mergeCell ref="BV97:BW97"/>
    <mergeCell ref="BX97:CG97"/>
    <mergeCell ref="S67:AB67"/>
    <mergeCell ref="AE67:AF67"/>
    <mergeCell ref="AG67:AP67"/>
    <mergeCell ref="C68:D68"/>
    <mergeCell ref="E68:N68"/>
    <mergeCell ref="Q68:R68"/>
    <mergeCell ref="S68:AB68"/>
    <mergeCell ref="AE68:AF68"/>
    <mergeCell ref="AG68:AP68"/>
    <mergeCell ref="Q95:R95"/>
    <mergeCell ref="S95:AB95"/>
    <mergeCell ref="AE95:AF95"/>
    <mergeCell ref="AG95:AP95"/>
    <mergeCell ref="C93:F93"/>
    <mergeCell ref="G93:O93"/>
    <mergeCell ref="AR91:CH92"/>
    <mergeCell ref="AT93:AW93"/>
    <mergeCell ref="AX93:BF93"/>
    <mergeCell ref="BG93:BJ93"/>
    <mergeCell ref="BK93:BS93"/>
    <mergeCell ref="BT93:BW93"/>
    <mergeCell ref="BX93:CF93"/>
    <mergeCell ref="C95:D95"/>
    <mergeCell ref="AT95:AU95"/>
    <mergeCell ref="AV95:BE95"/>
    <mergeCell ref="BH95:BI95"/>
    <mergeCell ref="BJ95:BS95"/>
    <mergeCell ref="BV95:BW95"/>
    <mergeCell ref="BX95:CG95"/>
    <mergeCell ref="C96:D96"/>
    <mergeCell ref="E96:N96"/>
    <mergeCell ref="Q96:R96"/>
    <mergeCell ref="S96:AB96"/>
    <mergeCell ref="C97:D97"/>
    <mergeCell ref="E97:N97"/>
    <mergeCell ref="Q97:R97"/>
    <mergeCell ref="S97:AB97"/>
    <mergeCell ref="AI112:AP113"/>
    <mergeCell ref="AG96:AP96"/>
    <mergeCell ref="J108:P109"/>
    <mergeCell ref="Q108:R109"/>
    <mergeCell ref="V108:W109"/>
    <mergeCell ref="X112:AD113"/>
    <mergeCell ref="AE112:AH113"/>
    <mergeCell ref="V110:W111"/>
    <mergeCell ref="X108:AD109"/>
    <mergeCell ref="AE108:AH109"/>
    <mergeCell ref="X104:AD105"/>
    <mergeCell ref="AE104:AH105"/>
    <mergeCell ref="AI104:AP105"/>
    <mergeCell ref="C103:E103"/>
    <mergeCell ref="F103:I103"/>
    <mergeCell ref="J103:P103"/>
    <mergeCell ref="AA117:AC117"/>
    <mergeCell ref="AD117:AM117"/>
    <mergeCell ref="AG6:AP6"/>
    <mergeCell ref="C7:D7"/>
    <mergeCell ref="E7:N7"/>
    <mergeCell ref="Q7:R7"/>
    <mergeCell ref="S7:AB7"/>
    <mergeCell ref="AE7:AF7"/>
    <mergeCell ref="AG7:AP7"/>
    <mergeCell ref="AE97:AF97"/>
    <mergeCell ref="AG97:AP97"/>
    <mergeCell ref="C36:D36"/>
    <mergeCell ref="E36:N36"/>
    <mergeCell ref="Q36:R36"/>
    <mergeCell ref="S36:AB36"/>
    <mergeCell ref="AE36:AF36"/>
    <mergeCell ref="AG36:AP36"/>
    <mergeCell ref="C37:D37"/>
    <mergeCell ref="E37:N37"/>
    <mergeCell ref="Q37:R37"/>
    <mergeCell ref="S37:AB37"/>
    <mergeCell ref="AE37:AF37"/>
    <mergeCell ref="AG37:AP37"/>
    <mergeCell ref="AE96:AF96"/>
    <mergeCell ref="C9:D9"/>
    <mergeCell ref="E9:N9"/>
    <mergeCell ref="C10:D10"/>
    <mergeCell ref="E10:N10"/>
    <mergeCell ref="Q9:R9"/>
    <mergeCell ref="S9:AB9"/>
    <mergeCell ref="Q10:R10"/>
    <mergeCell ref="S10:AB10"/>
    <mergeCell ref="AE9:AF9"/>
    <mergeCell ref="AG9:AP9"/>
    <mergeCell ref="AE10:AF10"/>
    <mergeCell ref="AG10:AP10"/>
    <mergeCell ref="AI13:AP13"/>
    <mergeCell ref="AI14:AP15"/>
    <mergeCell ref="AI16:AP17"/>
    <mergeCell ref="AI18:AP19"/>
    <mergeCell ref="AI20:AP21"/>
    <mergeCell ref="AI22:AP23"/>
    <mergeCell ref="AI43:AP43"/>
    <mergeCell ref="AI44:AP45"/>
    <mergeCell ref="AI46:AP47"/>
    <mergeCell ref="AG38:AP38"/>
    <mergeCell ref="AG39:AP39"/>
    <mergeCell ref="D120:I120"/>
    <mergeCell ref="J120:Q120"/>
    <mergeCell ref="R120:Z120"/>
    <mergeCell ref="AA120:AC120"/>
    <mergeCell ref="AD120:AM120"/>
    <mergeCell ref="D119:I119"/>
    <mergeCell ref="J119:Q119"/>
    <mergeCell ref="R119:Z119"/>
    <mergeCell ref="AA119:AC119"/>
    <mergeCell ref="AD119:AM119"/>
    <mergeCell ref="D118:I118"/>
    <mergeCell ref="J118:Q118"/>
    <mergeCell ref="R118:Z118"/>
    <mergeCell ref="AA118:AC118"/>
    <mergeCell ref="AD118:AM118"/>
    <mergeCell ref="D117:I117"/>
    <mergeCell ref="J117:Q117"/>
    <mergeCell ref="R117:Z117"/>
    <mergeCell ref="E95:N95"/>
    <mergeCell ref="X114:AD115"/>
    <mergeCell ref="AE114:AH115"/>
    <mergeCell ref="B114:B115"/>
    <mergeCell ref="C114:E115"/>
    <mergeCell ref="F114:I115"/>
    <mergeCell ref="J114:P115"/>
    <mergeCell ref="Q114:R115"/>
    <mergeCell ref="V114:W115"/>
    <mergeCell ref="AI114:AP115"/>
    <mergeCell ref="B112:B113"/>
    <mergeCell ref="C112:E113"/>
    <mergeCell ref="F112:I113"/>
    <mergeCell ref="J112:P113"/>
    <mergeCell ref="Q112:R113"/>
    <mergeCell ref="V112:W113"/>
    <mergeCell ref="AI108:AP109"/>
    <mergeCell ref="AI110:AP111"/>
    <mergeCell ref="X106:AD107"/>
    <mergeCell ref="AE106:AH107"/>
    <mergeCell ref="B106:B107"/>
    <mergeCell ref="C106:E107"/>
    <mergeCell ref="F106:I107"/>
    <mergeCell ref="J106:P107"/>
    <mergeCell ref="Q106:R107"/>
    <mergeCell ref="V106:W107"/>
    <mergeCell ref="AI106:AP107"/>
    <mergeCell ref="X110:AD111"/>
    <mergeCell ref="AE110:AH111"/>
    <mergeCell ref="B110:B111"/>
    <mergeCell ref="C110:E111"/>
    <mergeCell ref="F110:I111"/>
    <mergeCell ref="J110:P111"/>
    <mergeCell ref="Q110:R111"/>
    <mergeCell ref="B108:B109"/>
    <mergeCell ref="C108:E109"/>
    <mergeCell ref="F108:I109"/>
    <mergeCell ref="B104:B105"/>
    <mergeCell ref="C104:E105"/>
    <mergeCell ref="F104:I105"/>
    <mergeCell ref="J104:P105"/>
    <mergeCell ref="Q104:R105"/>
    <mergeCell ref="V104:W105"/>
    <mergeCell ref="Q103:W103"/>
    <mergeCell ref="X103:AD103"/>
    <mergeCell ref="AE103:AH103"/>
    <mergeCell ref="C100:D100"/>
    <mergeCell ref="E100:N100"/>
    <mergeCell ref="Q100:R100"/>
    <mergeCell ref="S100:AB100"/>
    <mergeCell ref="AE100:AF100"/>
    <mergeCell ref="AG100:AP100"/>
    <mergeCell ref="AI103:AP103"/>
    <mergeCell ref="C98:D98"/>
    <mergeCell ref="E98:N98"/>
    <mergeCell ref="Q98:R98"/>
    <mergeCell ref="S98:AB98"/>
    <mergeCell ref="AE98:AF98"/>
    <mergeCell ref="AG98:AP98"/>
    <mergeCell ref="C99:D99"/>
    <mergeCell ref="E99:N99"/>
    <mergeCell ref="Q99:R99"/>
    <mergeCell ref="S99:AB99"/>
    <mergeCell ref="AE99:AF99"/>
    <mergeCell ref="AG99:AP99"/>
    <mergeCell ref="AA89:AC89"/>
    <mergeCell ref="AD89:AM89"/>
    <mergeCell ref="D88:I88"/>
    <mergeCell ref="J88:Q88"/>
    <mergeCell ref="R88:Z88"/>
    <mergeCell ref="AA88:AC88"/>
    <mergeCell ref="AD88:AM88"/>
    <mergeCell ref="P93:S93"/>
    <mergeCell ref="T93:AB93"/>
    <mergeCell ref="AC93:AF93"/>
    <mergeCell ref="AG93:AO93"/>
    <mergeCell ref="A91:AQ92"/>
    <mergeCell ref="D90:I90"/>
    <mergeCell ref="J90:Q90"/>
    <mergeCell ref="R90:Z90"/>
    <mergeCell ref="AA90:AC90"/>
    <mergeCell ref="AD90:AM90"/>
    <mergeCell ref="B84:B85"/>
    <mergeCell ref="C84:E85"/>
    <mergeCell ref="F84:I85"/>
    <mergeCell ref="J84:P85"/>
    <mergeCell ref="Q84:R85"/>
    <mergeCell ref="V84:W85"/>
    <mergeCell ref="D89:I89"/>
    <mergeCell ref="J89:Q89"/>
    <mergeCell ref="R89:Z89"/>
    <mergeCell ref="AI82:AP83"/>
    <mergeCell ref="D87:I87"/>
    <mergeCell ref="J87:Q87"/>
    <mergeCell ref="R87:Z87"/>
    <mergeCell ref="AA87:AC87"/>
    <mergeCell ref="AD87:AM87"/>
    <mergeCell ref="X84:AD85"/>
    <mergeCell ref="AE84:AH85"/>
    <mergeCell ref="AI84:AP85"/>
    <mergeCell ref="J78:P79"/>
    <mergeCell ref="Q78:R79"/>
    <mergeCell ref="V78:W79"/>
    <mergeCell ref="X82:AD83"/>
    <mergeCell ref="AE82:AH83"/>
    <mergeCell ref="B82:B83"/>
    <mergeCell ref="C82:E83"/>
    <mergeCell ref="F82:I83"/>
    <mergeCell ref="J82:P83"/>
    <mergeCell ref="Q82:R83"/>
    <mergeCell ref="V82:W83"/>
    <mergeCell ref="AI78:AP79"/>
    <mergeCell ref="AI80:AP81"/>
    <mergeCell ref="X76:AD77"/>
    <mergeCell ref="AE76:AH77"/>
    <mergeCell ref="B76:B77"/>
    <mergeCell ref="C76:E77"/>
    <mergeCell ref="F76:I77"/>
    <mergeCell ref="J76:P77"/>
    <mergeCell ref="Q76:R77"/>
    <mergeCell ref="V76:W77"/>
    <mergeCell ref="AI76:AP77"/>
    <mergeCell ref="X80:AD81"/>
    <mergeCell ref="AE80:AH81"/>
    <mergeCell ref="B80:B81"/>
    <mergeCell ref="C80:E81"/>
    <mergeCell ref="F80:I81"/>
    <mergeCell ref="J80:P81"/>
    <mergeCell ref="Q80:R81"/>
    <mergeCell ref="V80:W81"/>
    <mergeCell ref="X78:AD79"/>
    <mergeCell ref="AE78:AH79"/>
    <mergeCell ref="B78:B79"/>
    <mergeCell ref="C78:E79"/>
    <mergeCell ref="F78:I79"/>
    <mergeCell ref="Q70:R70"/>
    <mergeCell ref="S70:AB70"/>
    <mergeCell ref="AE70:AF70"/>
    <mergeCell ref="AG70:AP70"/>
    <mergeCell ref="B74:B75"/>
    <mergeCell ref="C74:E75"/>
    <mergeCell ref="F74:I75"/>
    <mergeCell ref="J74:P75"/>
    <mergeCell ref="Q74:R75"/>
    <mergeCell ref="V74:W75"/>
    <mergeCell ref="X74:AD75"/>
    <mergeCell ref="AE74:AH75"/>
    <mergeCell ref="AI74:AP75"/>
    <mergeCell ref="C69:D69"/>
    <mergeCell ref="E69:N69"/>
    <mergeCell ref="Q69:R69"/>
    <mergeCell ref="S69:AB69"/>
    <mergeCell ref="AE69:AF69"/>
    <mergeCell ref="AG69:AP69"/>
    <mergeCell ref="AI73:AP73"/>
    <mergeCell ref="C66:D66"/>
    <mergeCell ref="E66:N66"/>
    <mergeCell ref="Q66:R66"/>
    <mergeCell ref="S66:AB66"/>
    <mergeCell ref="AE66:AF66"/>
    <mergeCell ref="AG66:AP66"/>
    <mergeCell ref="C67:D67"/>
    <mergeCell ref="E67:N67"/>
    <mergeCell ref="Q67:R67"/>
    <mergeCell ref="C73:E73"/>
    <mergeCell ref="F73:I73"/>
    <mergeCell ref="J73:P73"/>
    <mergeCell ref="Q73:W73"/>
    <mergeCell ref="X73:AD73"/>
    <mergeCell ref="AE73:AH73"/>
    <mergeCell ref="C70:D70"/>
    <mergeCell ref="E70:N70"/>
    <mergeCell ref="C65:D65"/>
    <mergeCell ref="E65:N65"/>
    <mergeCell ref="Q65:R65"/>
    <mergeCell ref="S65:AB65"/>
    <mergeCell ref="AE65:AF65"/>
    <mergeCell ref="AG65:AP65"/>
    <mergeCell ref="C63:F63"/>
    <mergeCell ref="G63:O63"/>
    <mergeCell ref="P63:S63"/>
    <mergeCell ref="T63:AB63"/>
    <mergeCell ref="AC63:AF63"/>
    <mergeCell ref="AG63:AO63"/>
    <mergeCell ref="A61:AQ62"/>
    <mergeCell ref="D60:I60"/>
    <mergeCell ref="J60:Q60"/>
    <mergeCell ref="R60:Z60"/>
    <mergeCell ref="AA60:AC60"/>
    <mergeCell ref="AD60:AM60"/>
    <mergeCell ref="D59:I59"/>
    <mergeCell ref="J59:Q59"/>
    <mergeCell ref="R59:Z59"/>
    <mergeCell ref="AA59:AC59"/>
    <mergeCell ref="AD59:AM59"/>
    <mergeCell ref="D58:I58"/>
    <mergeCell ref="J58:Q58"/>
    <mergeCell ref="R58:Z58"/>
    <mergeCell ref="AA58:AC58"/>
    <mergeCell ref="AD58:AM58"/>
    <mergeCell ref="D57:I57"/>
    <mergeCell ref="J57:Q57"/>
    <mergeCell ref="R57:Z57"/>
    <mergeCell ref="AA57:AC57"/>
    <mergeCell ref="AD57:AM57"/>
    <mergeCell ref="AI52:AP53"/>
    <mergeCell ref="X54:AD55"/>
    <mergeCell ref="AE54:AH55"/>
    <mergeCell ref="AI54:AP55"/>
    <mergeCell ref="B54:B55"/>
    <mergeCell ref="C54:E55"/>
    <mergeCell ref="F54:I55"/>
    <mergeCell ref="J54:P55"/>
    <mergeCell ref="Q54:R55"/>
    <mergeCell ref="V54:W55"/>
    <mergeCell ref="Q48:R49"/>
    <mergeCell ref="V48:W49"/>
    <mergeCell ref="X52:AD53"/>
    <mergeCell ref="AE52:AH53"/>
    <mergeCell ref="B52:B53"/>
    <mergeCell ref="C52:E53"/>
    <mergeCell ref="F52:I53"/>
    <mergeCell ref="J52:P53"/>
    <mergeCell ref="Q52:R53"/>
    <mergeCell ref="V52:W53"/>
    <mergeCell ref="AI48:AP49"/>
    <mergeCell ref="AI50:AP51"/>
    <mergeCell ref="X46:AD47"/>
    <mergeCell ref="AE46:AH47"/>
    <mergeCell ref="B46:B47"/>
    <mergeCell ref="C46:E47"/>
    <mergeCell ref="F46:I47"/>
    <mergeCell ref="J46:P47"/>
    <mergeCell ref="Q46:R47"/>
    <mergeCell ref="V46:W47"/>
    <mergeCell ref="X50:AD51"/>
    <mergeCell ref="AE50:AH51"/>
    <mergeCell ref="B50:B51"/>
    <mergeCell ref="C50:E51"/>
    <mergeCell ref="F50:I51"/>
    <mergeCell ref="J50:P51"/>
    <mergeCell ref="Q50:R51"/>
    <mergeCell ref="V50:W51"/>
    <mergeCell ref="X48:AD49"/>
    <mergeCell ref="AE48:AH49"/>
    <mergeCell ref="B48:B49"/>
    <mergeCell ref="C48:E49"/>
    <mergeCell ref="F48:I49"/>
    <mergeCell ref="J48:P49"/>
    <mergeCell ref="B44:B45"/>
    <mergeCell ref="C44:E45"/>
    <mergeCell ref="F44:I45"/>
    <mergeCell ref="J44:P45"/>
    <mergeCell ref="Q44:R45"/>
    <mergeCell ref="V44:W45"/>
    <mergeCell ref="X44:AD45"/>
    <mergeCell ref="AE44:AH45"/>
    <mergeCell ref="C43:E43"/>
    <mergeCell ref="F43:I43"/>
    <mergeCell ref="J43:P43"/>
    <mergeCell ref="Q43:W43"/>
    <mergeCell ref="X43:AD43"/>
    <mergeCell ref="AE43:AH43"/>
    <mergeCell ref="C40:D40"/>
    <mergeCell ref="E40:N40"/>
    <mergeCell ref="Q40:R40"/>
    <mergeCell ref="S40:AB40"/>
    <mergeCell ref="AE40:AF40"/>
    <mergeCell ref="AG40:AP40"/>
    <mergeCell ref="C39:D39"/>
    <mergeCell ref="E39:N39"/>
    <mergeCell ref="Q39:R39"/>
    <mergeCell ref="S39:AB39"/>
    <mergeCell ref="C38:D38"/>
    <mergeCell ref="E38:N38"/>
    <mergeCell ref="Q38:R38"/>
    <mergeCell ref="S38:AB38"/>
    <mergeCell ref="AE38:AF38"/>
    <mergeCell ref="AE39:AF39"/>
    <mergeCell ref="C35:D35"/>
    <mergeCell ref="E35:N35"/>
    <mergeCell ref="Q35:R35"/>
    <mergeCell ref="S35:AB35"/>
    <mergeCell ref="AE35:AF35"/>
    <mergeCell ref="AG35:AP35"/>
    <mergeCell ref="C33:F33"/>
    <mergeCell ref="G33:O33"/>
    <mergeCell ref="P33:S33"/>
    <mergeCell ref="T33:AB33"/>
    <mergeCell ref="AC33:AF33"/>
    <mergeCell ref="AG33:AO33"/>
    <mergeCell ref="A31:AQ32"/>
    <mergeCell ref="D30:I30"/>
    <mergeCell ref="J30:Q30"/>
    <mergeCell ref="R30:Z30"/>
    <mergeCell ref="AA30:AC30"/>
    <mergeCell ref="AD30:AM30"/>
    <mergeCell ref="D29:I29"/>
    <mergeCell ref="J29:Q29"/>
    <mergeCell ref="R29:Z29"/>
    <mergeCell ref="AA29:AC29"/>
    <mergeCell ref="AD29:AM29"/>
    <mergeCell ref="D28:I28"/>
    <mergeCell ref="J28:Q28"/>
    <mergeCell ref="R28:Z28"/>
    <mergeCell ref="AA28:AC28"/>
    <mergeCell ref="AD28:AM28"/>
    <mergeCell ref="D27:I27"/>
    <mergeCell ref="J27:Q27"/>
    <mergeCell ref="R27:Z27"/>
    <mergeCell ref="AA27:AC27"/>
    <mergeCell ref="AD27:AM27"/>
    <mergeCell ref="X24:AD25"/>
    <mergeCell ref="AE24:AH25"/>
    <mergeCell ref="B24:B25"/>
    <mergeCell ref="C24:E25"/>
    <mergeCell ref="F24:I25"/>
    <mergeCell ref="J24:P25"/>
    <mergeCell ref="Q24:R25"/>
    <mergeCell ref="V24:W25"/>
    <mergeCell ref="AI24:AP25"/>
    <mergeCell ref="X22:AD23"/>
    <mergeCell ref="AE22:AH23"/>
    <mergeCell ref="X20:AD21"/>
    <mergeCell ref="AE20:AH21"/>
    <mergeCell ref="B22:B23"/>
    <mergeCell ref="C22:E23"/>
    <mergeCell ref="F22:I23"/>
    <mergeCell ref="J22:P23"/>
    <mergeCell ref="Q22:R23"/>
    <mergeCell ref="V22:W23"/>
    <mergeCell ref="B20:B21"/>
    <mergeCell ref="C20:E21"/>
    <mergeCell ref="F20:I21"/>
    <mergeCell ref="J20:P21"/>
    <mergeCell ref="Q20:R21"/>
    <mergeCell ref="V20:W21"/>
    <mergeCell ref="B18:B19"/>
    <mergeCell ref="C18:E19"/>
    <mergeCell ref="F18:I19"/>
    <mergeCell ref="J18:P19"/>
    <mergeCell ref="Q18:R19"/>
    <mergeCell ref="V18:W19"/>
    <mergeCell ref="X16:AD17"/>
    <mergeCell ref="AE16:AH17"/>
    <mergeCell ref="X18:AD19"/>
    <mergeCell ref="AE18:AH19"/>
    <mergeCell ref="B16:B17"/>
    <mergeCell ref="C16:E17"/>
    <mergeCell ref="F16:I17"/>
    <mergeCell ref="J16:P17"/>
    <mergeCell ref="Q16:R17"/>
    <mergeCell ref="V16:W17"/>
    <mergeCell ref="B14:B15"/>
    <mergeCell ref="C14:E15"/>
    <mergeCell ref="F14:I15"/>
    <mergeCell ref="J14:P15"/>
    <mergeCell ref="Q14:R15"/>
    <mergeCell ref="V14:W15"/>
    <mergeCell ref="X14:AD15"/>
    <mergeCell ref="AE14:AH15"/>
    <mergeCell ref="C13:E13"/>
    <mergeCell ref="F13:I13"/>
    <mergeCell ref="J13:P13"/>
    <mergeCell ref="Q13:W13"/>
    <mergeCell ref="X13:AD13"/>
    <mergeCell ref="AE13:AH13"/>
    <mergeCell ref="C8:D8"/>
    <mergeCell ref="E8:N8"/>
    <mergeCell ref="Q8:R8"/>
    <mergeCell ref="S8:AB8"/>
    <mergeCell ref="AE8:AF8"/>
    <mergeCell ref="AG8:AP8"/>
    <mergeCell ref="A1:AQ2"/>
    <mergeCell ref="C3:F3"/>
    <mergeCell ref="G3:O3"/>
    <mergeCell ref="P3:S3"/>
    <mergeCell ref="T3:AB3"/>
    <mergeCell ref="AC3:AF3"/>
    <mergeCell ref="AG3:AO3"/>
    <mergeCell ref="C5:D5"/>
    <mergeCell ref="E5:N5"/>
    <mergeCell ref="Q5:R5"/>
    <mergeCell ref="S5:AB5"/>
    <mergeCell ref="AE5:AF5"/>
    <mergeCell ref="AG5:AP5"/>
    <mergeCell ref="C6:D6"/>
    <mergeCell ref="E6:N6"/>
    <mergeCell ref="Q6:R6"/>
    <mergeCell ref="S6:AB6"/>
    <mergeCell ref="AE6:AF6"/>
  </mergeCells>
  <phoneticPr fontId="20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7" pageOrder="overThenDown" orientation="landscape" r:id="rId1"/>
  <rowBreaks count="3" manualBreakCount="3">
    <brk id="30" max="85" man="1"/>
    <brk id="60" max="85" man="1"/>
    <brk id="90" max="85" man="1"/>
  </rowBreaks>
  <colBreaks count="1" manualBreakCount="1">
    <brk id="43" max="1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G38"/>
  <sheetViews>
    <sheetView zoomScaleNormal="100" workbookViewId="0">
      <selection activeCell="A2" sqref="A2"/>
    </sheetView>
  </sheetViews>
  <sheetFormatPr defaultRowHeight="18.75"/>
  <cols>
    <col min="1" max="1" width="5.375" style="13" bestFit="1" customWidth="1"/>
    <col min="2" max="2" width="19.5" style="10" bestFit="1" customWidth="1"/>
    <col min="3" max="16384" width="9" style="10"/>
  </cols>
  <sheetData>
    <row r="1" spans="1:7">
      <c r="A1" s="9"/>
      <c r="B1" s="9" t="s">
        <v>6</v>
      </c>
      <c r="C1" s="9" t="s">
        <v>8</v>
      </c>
      <c r="D1" s="9" t="s">
        <v>9</v>
      </c>
      <c r="E1" s="9" t="s">
        <v>8</v>
      </c>
      <c r="F1" s="193" t="s">
        <v>463</v>
      </c>
      <c r="G1" s="193" t="s">
        <v>464</v>
      </c>
    </row>
    <row r="2" spans="1:7">
      <c r="A2" s="9" t="str">
        <f ca="1">INDIRECT("'Ａ～Ｄブロック星取表'!A"&amp;ROW()*2)</f>
        <v>A01</v>
      </c>
      <c r="B2" s="11" t="str">
        <f>U12組合せ!D10</f>
        <v>石井ＦＣ</v>
      </c>
      <c r="C2" s="12">
        <f ca="1">INDIRECT("'Ａ～Ｄブロック星取表'!At"&amp;ROW()*2)</f>
        <v>22</v>
      </c>
      <c r="D2" s="12">
        <f ca="1">INDIRECT("'Ａ～Ｄブロック星取表'!As"&amp;ROW()*2)</f>
        <v>9</v>
      </c>
      <c r="E2" s="12">
        <f ca="1">INDIRECT("'Ａ～Ｄブロック星取表'!At"&amp;ROW()*2)</f>
        <v>22</v>
      </c>
      <c r="F2" s="12">
        <f ca="1">INDIRECT("'Ａ～Ｄブロック星取表'!Av"&amp;ROW()*2)</f>
        <v>25</v>
      </c>
      <c r="G2" s="12">
        <f ca="1">INDIRECT("'Ａ～Ｄブロック星取表'!Aｗ"&amp;ROW()*2)</f>
        <v>31</v>
      </c>
    </row>
    <row r="3" spans="1:7">
      <c r="A3" s="9" t="str">
        <f t="shared" ref="A3:A11" ca="1" si="0">INDIRECT("'Ａ～Ｄブロック星取表'!A"&amp;ROW()*2)</f>
        <v>A02</v>
      </c>
      <c r="B3" s="11" t="str">
        <f>U12組合せ!D11</f>
        <v>細谷ＳＣ</v>
      </c>
      <c r="C3" s="12">
        <f t="shared" ref="C3:E11" ca="1" si="1">INDIRECT("'Ａ～Ｄブロック星取表'!At"&amp;ROW()*2)</f>
        <v>22</v>
      </c>
      <c r="D3" s="12">
        <f t="shared" ref="D3:D11" ca="1" si="2">INDIRECT("'Ａ～Ｄブロック星取表'!As"&amp;ROW()*2)</f>
        <v>9</v>
      </c>
      <c r="E3" s="12">
        <f t="shared" ca="1" si="1"/>
        <v>22</v>
      </c>
      <c r="F3" s="12">
        <f t="shared" ref="F3:F11" ca="1" si="3">INDIRECT("'Ａ～Ｄブロック星取表'!Av"&amp;ROW()*2)</f>
        <v>43</v>
      </c>
      <c r="G3" s="12">
        <f t="shared" ref="G3:G11" ca="1" si="4">INDIRECT("'Ａ～Ｄブロック星取表'!Aｗ"&amp;ROW()*2)</f>
        <v>50</v>
      </c>
    </row>
    <row r="4" spans="1:7">
      <c r="A4" s="9" t="str">
        <f t="shared" ca="1" si="0"/>
        <v>A03</v>
      </c>
      <c r="B4" s="11" t="str">
        <f>U12組合せ!D12</f>
        <v>ＦＣみらい Ｖ</v>
      </c>
      <c r="C4" s="12">
        <f t="shared" ca="1" si="1"/>
        <v>0</v>
      </c>
      <c r="D4" s="12">
        <f t="shared" ca="1" si="2"/>
        <v>9</v>
      </c>
      <c r="E4" s="12">
        <f t="shared" ca="1" si="1"/>
        <v>0</v>
      </c>
      <c r="F4" s="12">
        <f t="shared" ca="1" si="3"/>
        <v>-43</v>
      </c>
      <c r="G4" s="12">
        <f t="shared" ca="1" si="4"/>
        <v>2</v>
      </c>
    </row>
    <row r="5" spans="1:7">
      <c r="A5" s="9" t="str">
        <f t="shared" ca="1" si="0"/>
        <v>A04</v>
      </c>
      <c r="B5" s="11" t="str">
        <f>U12組合せ!D13</f>
        <v>岡西ＦＣ</v>
      </c>
      <c r="C5" s="12">
        <f t="shared" ca="1" si="1"/>
        <v>4</v>
      </c>
      <c r="D5" s="12">
        <f t="shared" ca="1" si="2"/>
        <v>9</v>
      </c>
      <c r="E5" s="12">
        <f t="shared" ca="1" si="1"/>
        <v>4</v>
      </c>
      <c r="F5" s="12">
        <f t="shared" ca="1" si="3"/>
        <v>-53</v>
      </c>
      <c r="G5" s="12">
        <f t="shared" ca="1" si="4"/>
        <v>9</v>
      </c>
    </row>
    <row r="6" spans="1:7">
      <c r="A6" s="9" t="str">
        <f t="shared" ca="1" si="0"/>
        <v>A05</v>
      </c>
      <c r="B6" s="11" t="str">
        <f>U12組合せ!D14</f>
        <v>ＦＣグランディール宇都宮</v>
      </c>
      <c r="C6" s="12">
        <f t="shared" ca="1" si="1"/>
        <v>13</v>
      </c>
      <c r="D6" s="12">
        <f t="shared" ca="1" si="2"/>
        <v>9</v>
      </c>
      <c r="E6" s="12">
        <f t="shared" ca="1" si="1"/>
        <v>13</v>
      </c>
      <c r="F6" s="12">
        <f t="shared" ca="1" si="3"/>
        <v>1</v>
      </c>
      <c r="G6" s="12">
        <f t="shared" ca="1" si="4"/>
        <v>19</v>
      </c>
    </row>
    <row r="7" spans="1:7">
      <c r="A7" s="9" t="str">
        <f t="shared" ca="1" si="0"/>
        <v>A06</v>
      </c>
      <c r="B7" s="11" t="str">
        <f>U12組合せ!D15</f>
        <v>ＦＣグラシアス</v>
      </c>
      <c r="C7" s="12">
        <f t="shared" ca="1" si="1"/>
        <v>18</v>
      </c>
      <c r="D7" s="12">
        <f t="shared" ca="1" si="2"/>
        <v>9</v>
      </c>
      <c r="E7" s="12">
        <f t="shared" ca="1" si="1"/>
        <v>18</v>
      </c>
      <c r="F7" s="12">
        <f t="shared" ca="1" si="3"/>
        <v>16</v>
      </c>
      <c r="G7" s="12">
        <f t="shared" ca="1" si="4"/>
        <v>33</v>
      </c>
    </row>
    <row r="8" spans="1:7">
      <c r="A8" s="9" t="str">
        <f t="shared" ca="1" si="0"/>
        <v>A07</v>
      </c>
      <c r="B8" s="11" t="str">
        <f>U12組合せ!D16</f>
        <v>岡本ＦＣ</v>
      </c>
      <c r="C8" s="12">
        <f t="shared" ca="1" si="1"/>
        <v>4</v>
      </c>
      <c r="D8" s="12">
        <f t="shared" ca="1" si="2"/>
        <v>9</v>
      </c>
      <c r="E8" s="12">
        <f t="shared" ca="1" si="1"/>
        <v>4</v>
      </c>
      <c r="F8" s="12">
        <f t="shared" ca="1" si="3"/>
        <v>-22</v>
      </c>
      <c r="G8" s="12">
        <f t="shared" ca="1" si="4"/>
        <v>7</v>
      </c>
    </row>
    <row r="9" spans="1:7">
      <c r="A9" s="9" t="str">
        <f t="shared" ca="1" si="0"/>
        <v>A08</v>
      </c>
      <c r="B9" s="11" t="str">
        <f>U12組合せ!D17</f>
        <v>シャルムグランツＳＣ</v>
      </c>
      <c r="C9" s="12">
        <f t="shared" ca="1" si="1"/>
        <v>9</v>
      </c>
      <c r="D9" s="12">
        <f t="shared" ca="1" si="2"/>
        <v>9</v>
      </c>
      <c r="E9" s="12">
        <f t="shared" ca="1" si="1"/>
        <v>9</v>
      </c>
      <c r="F9" s="12">
        <f t="shared" ca="1" si="3"/>
        <v>-18</v>
      </c>
      <c r="G9" s="12">
        <f t="shared" ca="1" si="4"/>
        <v>14</v>
      </c>
    </row>
    <row r="10" spans="1:7">
      <c r="A10" s="32" t="str">
        <f t="shared" ca="1" si="0"/>
        <v>A09</v>
      </c>
      <c r="B10" s="31" t="str">
        <f>U12組合せ!D18</f>
        <v>カテット白沢ＳＳ</v>
      </c>
      <c r="C10" s="12">
        <f t="shared" ca="1" si="1"/>
        <v>24</v>
      </c>
      <c r="D10" s="12">
        <f t="shared" ca="1" si="2"/>
        <v>9</v>
      </c>
      <c r="E10" s="12">
        <f t="shared" ca="1" si="1"/>
        <v>24</v>
      </c>
      <c r="F10" s="12">
        <f t="shared" ca="1" si="3"/>
        <v>34</v>
      </c>
      <c r="G10" s="12">
        <f t="shared" ca="1" si="4"/>
        <v>39</v>
      </c>
    </row>
    <row r="11" spans="1:7" ht="19.5" thickBot="1">
      <c r="A11" s="32" t="str">
        <f t="shared" ca="1" si="0"/>
        <v>A10</v>
      </c>
      <c r="B11" s="83" t="str">
        <f>U12組合せ!D19</f>
        <v>ＦＣアリーバ</v>
      </c>
      <c r="C11" s="12">
        <f t="shared" ca="1" si="1"/>
        <v>16</v>
      </c>
      <c r="D11" s="12">
        <f t="shared" ca="1" si="2"/>
        <v>9</v>
      </c>
      <c r="E11" s="12">
        <f t="shared" ca="1" si="1"/>
        <v>16</v>
      </c>
      <c r="F11" s="12">
        <f t="shared" ca="1" si="3"/>
        <v>17</v>
      </c>
      <c r="G11" s="196">
        <f t="shared" ca="1" si="4"/>
        <v>27</v>
      </c>
    </row>
    <row r="12" spans="1:7">
      <c r="A12" s="35" t="str">
        <f ca="1">INDIRECT("'Ａ～Ｄブロック星取表'!A"&amp;ROW()*2+2)</f>
        <v>B01</v>
      </c>
      <c r="B12" s="34" t="str">
        <f>U12組合せ!F10</f>
        <v>姿川第一ＦＣ</v>
      </c>
      <c r="C12" s="36">
        <f ca="1">INDIRECT("'Ａ～Ｄブロック星取表'!At"&amp;ROW()*2+2)</f>
        <v>7</v>
      </c>
      <c r="D12" s="36">
        <f ca="1">INDIRECT("'Ａ～Ｄブロック星取表'!As"&amp;ROW()*2+2)</f>
        <v>8</v>
      </c>
      <c r="E12" s="36">
        <f ca="1">INDIRECT("'Ａ～Ｄブロック星取表'!At"&amp;ROW()*2+2)</f>
        <v>7</v>
      </c>
      <c r="F12" s="194">
        <f ca="1">INDIRECT("'Ａ～Ｄブロック星取表'!Aｖ"&amp;ROW()*2+2)</f>
        <v>-7</v>
      </c>
      <c r="G12" s="36">
        <f ca="1">INDIRECT("'Ａ～Ｄブロック星取表'!Aｗ"&amp;ROW()*2+2)</f>
        <v>5</v>
      </c>
    </row>
    <row r="13" spans="1:7">
      <c r="A13" s="9" t="str">
        <f t="shared" ref="A13:A20" ca="1" si="5">INDIRECT("'Ａ～Ｄブロック星取表'!A"&amp;ROW()*2+2)</f>
        <v>B02</v>
      </c>
      <c r="B13" s="11" t="str">
        <f>U12組合せ!F11</f>
        <v>宝木キッカーズ</v>
      </c>
      <c r="C13" s="12">
        <f t="shared" ref="C13:E20" ca="1" si="6">INDIRECT("'Ａ～Ｄブロック星取表'!At"&amp;ROW()*2+2)</f>
        <v>10</v>
      </c>
      <c r="D13" s="12">
        <f t="shared" ref="D13:D20" ca="1" si="7">INDIRECT("'Ａ～Ｄブロック星取表'!As"&amp;ROW()*2+2)</f>
        <v>8</v>
      </c>
      <c r="E13" s="12">
        <f t="shared" ca="1" si="6"/>
        <v>10</v>
      </c>
      <c r="F13" s="196">
        <f t="shared" ref="F13:F20" ca="1" si="8">INDIRECT("'Ａ～Ｄブロック星取表'!Aｖ"&amp;ROW()*2+2)</f>
        <v>-7</v>
      </c>
      <c r="G13" s="12">
        <f t="shared" ref="G13:G20" ca="1" si="9">INDIRECT("'Ａ～Ｄブロック星取表'!Aｗ"&amp;ROW()*2+2)</f>
        <v>10</v>
      </c>
    </row>
    <row r="14" spans="1:7">
      <c r="A14" s="9" t="str">
        <f t="shared" ca="1" si="5"/>
        <v>B03</v>
      </c>
      <c r="B14" s="11" t="str">
        <f>U12組合せ!F12</f>
        <v>ｕｎｉｏｎ ｓｃ</v>
      </c>
      <c r="C14" s="12">
        <f t="shared" ca="1" si="6"/>
        <v>15</v>
      </c>
      <c r="D14" s="12">
        <f t="shared" ca="1" si="7"/>
        <v>8</v>
      </c>
      <c r="E14" s="12">
        <f t="shared" ca="1" si="6"/>
        <v>15</v>
      </c>
      <c r="F14" s="12">
        <f t="shared" ca="1" si="8"/>
        <v>6</v>
      </c>
      <c r="G14" s="12">
        <f t="shared" ca="1" si="9"/>
        <v>16</v>
      </c>
    </row>
    <row r="15" spans="1:7">
      <c r="A15" s="9" t="str">
        <f t="shared" ca="1" si="5"/>
        <v>B04</v>
      </c>
      <c r="B15" s="11" t="str">
        <f>U12組合せ!F13</f>
        <v>河内ＳＣジュベニール</v>
      </c>
      <c r="C15" s="12">
        <f t="shared" ca="1" si="6"/>
        <v>1</v>
      </c>
      <c r="D15" s="12">
        <f t="shared" ca="1" si="7"/>
        <v>8</v>
      </c>
      <c r="E15" s="12">
        <f t="shared" ca="1" si="6"/>
        <v>1</v>
      </c>
      <c r="F15" s="12">
        <f t="shared" ca="1" si="8"/>
        <v>-18</v>
      </c>
      <c r="G15" s="12">
        <f t="shared" ca="1" si="9"/>
        <v>1</v>
      </c>
    </row>
    <row r="16" spans="1:7">
      <c r="A16" s="9" t="str">
        <f t="shared" ca="1" si="5"/>
        <v>B05</v>
      </c>
      <c r="B16" s="11" t="str">
        <f>U12組合せ!F14</f>
        <v>昭和・戸祭ＳＣ</v>
      </c>
      <c r="C16" s="12">
        <f t="shared" ca="1" si="6"/>
        <v>14</v>
      </c>
      <c r="D16" s="12">
        <f t="shared" ca="1" si="7"/>
        <v>8</v>
      </c>
      <c r="E16" s="12">
        <f t="shared" ca="1" si="6"/>
        <v>14</v>
      </c>
      <c r="F16" s="12">
        <f t="shared" ca="1" si="8"/>
        <v>1</v>
      </c>
      <c r="G16" s="12">
        <f t="shared" ca="1" si="9"/>
        <v>11</v>
      </c>
    </row>
    <row r="17" spans="1:7">
      <c r="A17" s="9" t="str">
        <f t="shared" ca="1" si="5"/>
        <v>B06</v>
      </c>
      <c r="B17" s="11" t="str">
        <f>U12組合せ!F15</f>
        <v>サウス宇都宮ＳＣ</v>
      </c>
      <c r="C17" s="12">
        <f t="shared" ca="1" si="6"/>
        <v>10</v>
      </c>
      <c r="D17" s="12">
        <f t="shared" ca="1" si="7"/>
        <v>8</v>
      </c>
      <c r="E17" s="12">
        <f t="shared" ca="1" si="6"/>
        <v>10</v>
      </c>
      <c r="F17" s="12">
        <f t="shared" ca="1" si="8"/>
        <v>1</v>
      </c>
      <c r="G17" s="12">
        <f t="shared" ca="1" si="9"/>
        <v>12</v>
      </c>
    </row>
    <row r="18" spans="1:7">
      <c r="A18" s="9" t="str">
        <f t="shared" ca="1" si="5"/>
        <v>B07</v>
      </c>
      <c r="B18" s="11" t="str">
        <f>U12組合せ!F16</f>
        <v>ＦＣ Ｒｉｓｏ</v>
      </c>
      <c r="C18" s="12">
        <f t="shared" ca="1" si="6"/>
        <v>21</v>
      </c>
      <c r="D18" s="12">
        <f t="shared" ca="1" si="7"/>
        <v>8</v>
      </c>
      <c r="E18" s="12">
        <f t="shared" ca="1" si="6"/>
        <v>21</v>
      </c>
      <c r="F18" s="12">
        <f t="shared" ca="1" si="8"/>
        <v>20</v>
      </c>
      <c r="G18" s="12">
        <f t="shared" ca="1" si="9"/>
        <v>22</v>
      </c>
    </row>
    <row r="19" spans="1:7">
      <c r="A19" s="9" t="str">
        <f t="shared" ca="1" si="5"/>
        <v>B08</v>
      </c>
      <c r="B19" s="11" t="str">
        <f>U12組合せ!F17</f>
        <v>富士見ＳＳＳ</v>
      </c>
      <c r="C19" s="12">
        <f t="shared" ca="1" si="6"/>
        <v>4</v>
      </c>
      <c r="D19" s="12">
        <f t="shared" ca="1" si="7"/>
        <v>8</v>
      </c>
      <c r="E19" s="12">
        <f t="shared" ca="1" si="6"/>
        <v>4</v>
      </c>
      <c r="F19" s="195">
        <f t="shared" ca="1" si="8"/>
        <v>-22</v>
      </c>
      <c r="G19" s="12">
        <f t="shared" ca="1" si="9"/>
        <v>3</v>
      </c>
    </row>
    <row r="20" spans="1:7" ht="19.5" thickBot="1">
      <c r="A20" s="32" t="str">
        <f t="shared" ca="1" si="5"/>
        <v>B09</v>
      </c>
      <c r="B20" s="31" t="str">
        <f>U12組合せ!F18</f>
        <v>豊郷ＪＦＣ宇都宮</v>
      </c>
      <c r="C20" s="33">
        <f t="shared" ca="1" si="6"/>
        <v>22</v>
      </c>
      <c r="D20" s="33">
        <f t="shared" ca="1" si="7"/>
        <v>8</v>
      </c>
      <c r="E20" s="33">
        <f t="shared" ca="1" si="6"/>
        <v>22</v>
      </c>
      <c r="F20" s="195">
        <f t="shared" ca="1" si="8"/>
        <v>30</v>
      </c>
      <c r="G20" s="197">
        <f t="shared" ca="1" si="9"/>
        <v>31</v>
      </c>
    </row>
    <row r="21" spans="1:7">
      <c r="A21" s="35" t="str">
        <f ca="1">INDIRECT("'Ａ～Ｄブロック星取表'!A"&amp;ROW()*2+6)</f>
        <v>C01</v>
      </c>
      <c r="B21" s="34" t="str">
        <f>U12組合せ!H10</f>
        <v>清原ＳＳＳ</v>
      </c>
      <c r="C21" s="36">
        <f ca="1">INDIRECT("'Ａ～Ｄブロック星取表'!At"&amp;ROW()*2+6)</f>
        <v>20</v>
      </c>
      <c r="D21" s="36">
        <f ca="1">INDIRECT("'Ａ～Ｄブロック星取表'!As"&amp;ROW()*2+6)</f>
        <v>8</v>
      </c>
      <c r="E21" s="36">
        <f ca="1">INDIRECT("'Ａ～Ｄブロック星取表'!At"&amp;ROW()*2+6)</f>
        <v>20</v>
      </c>
      <c r="F21" s="194">
        <f ca="1">INDIRECT("'Ａ～Ｄブロック星取表'!Aｖ"&amp;ROW()*2+6)</f>
        <v>19</v>
      </c>
      <c r="G21" s="194">
        <f ca="1">INDIRECT("'Ａ～Ｄブロック星取表'!Aｗ"&amp;ROW()*2+6)</f>
        <v>29</v>
      </c>
    </row>
    <row r="22" spans="1:7">
      <c r="A22" s="9" t="str">
        <f t="shared" ref="A22:A29" ca="1" si="10">INDIRECT("'Ａ～Ｄブロック星取表'!A"&amp;ROW()*2+6)</f>
        <v>C02</v>
      </c>
      <c r="B22" s="11" t="str">
        <f>U12組合せ!H11</f>
        <v>ＦＣみらい Ｐ</v>
      </c>
      <c r="C22" s="12">
        <f t="shared" ref="C22:E29" ca="1" si="11">INDIRECT("'Ａ～Ｄブロック星取表'!At"&amp;ROW()*2+6)</f>
        <v>18</v>
      </c>
      <c r="D22" s="12">
        <f t="shared" ref="D22:D29" ca="1" si="12">INDIRECT("'Ａ～Ｄブロック星取表'!As"&amp;ROW()*2+6)</f>
        <v>8</v>
      </c>
      <c r="E22" s="12">
        <f t="shared" ca="1" si="11"/>
        <v>18</v>
      </c>
      <c r="F22" s="12">
        <f t="shared" ref="F22:F29" ca="1" si="13">INDIRECT("'Ａ～Ｄブロック星取表'!Aｖ"&amp;ROW()*2+6)</f>
        <v>20</v>
      </c>
      <c r="G22" s="12">
        <f t="shared" ref="G22:G29" ca="1" si="14">INDIRECT("'Ａ～Ｄブロック星取表'!Aｗ"&amp;ROW()*2+6)</f>
        <v>28</v>
      </c>
    </row>
    <row r="23" spans="1:7">
      <c r="A23" s="9" t="str">
        <f t="shared" ca="1" si="10"/>
        <v>C03</v>
      </c>
      <c r="B23" s="11" t="str">
        <f>U12組合せ!H12</f>
        <v>雀宮ＦＣ</v>
      </c>
      <c r="C23" s="12">
        <f t="shared" ca="1" si="11"/>
        <v>6</v>
      </c>
      <c r="D23" s="12">
        <f t="shared" ca="1" si="12"/>
        <v>8</v>
      </c>
      <c r="E23" s="12">
        <f t="shared" ca="1" si="11"/>
        <v>6</v>
      </c>
      <c r="F23" s="12">
        <f t="shared" ca="1" si="13"/>
        <v>-8</v>
      </c>
      <c r="G23" s="12">
        <f t="shared" ca="1" si="14"/>
        <v>10</v>
      </c>
    </row>
    <row r="24" spans="1:7">
      <c r="A24" s="9" t="str">
        <f t="shared" ca="1" si="10"/>
        <v>C04</v>
      </c>
      <c r="B24" s="11" t="str">
        <f>U12組合せ!H13</f>
        <v>ＳＵＧＡＯ ＳＣ</v>
      </c>
      <c r="C24" s="12">
        <f t="shared" ca="1" si="11"/>
        <v>13</v>
      </c>
      <c r="D24" s="12">
        <f t="shared" ca="1" si="12"/>
        <v>8</v>
      </c>
      <c r="E24" s="12">
        <f t="shared" ca="1" si="11"/>
        <v>13</v>
      </c>
      <c r="F24" s="12">
        <f t="shared" ca="1" si="13"/>
        <v>6</v>
      </c>
      <c r="G24" s="12">
        <f t="shared" ca="1" si="14"/>
        <v>18</v>
      </c>
    </row>
    <row r="25" spans="1:7">
      <c r="A25" s="9" t="str">
        <f t="shared" ca="1" si="10"/>
        <v>C05</v>
      </c>
      <c r="B25" s="11" t="str">
        <f>U12組合せ!H14</f>
        <v>Ｓ４スペランツァ</v>
      </c>
      <c r="C25" s="12">
        <f t="shared" ca="1" si="11"/>
        <v>13</v>
      </c>
      <c r="D25" s="12">
        <f t="shared" ca="1" si="12"/>
        <v>8</v>
      </c>
      <c r="E25" s="12">
        <f t="shared" ca="1" si="11"/>
        <v>13</v>
      </c>
      <c r="F25" s="12">
        <f t="shared" ca="1" si="13"/>
        <v>9</v>
      </c>
      <c r="G25" s="12">
        <f t="shared" ca="1" si="14"/>
        <v>24</v>
      </c>
    </row>
    <row r="26" spans="1:7">
      <c r="A26" s="9" t="str">
        <f t="shared" ca="1" si="10"/>
        <v>C06</v>
      </c>
      <c r="B26" s="11" t="str">
        <f>U12組合せ!H15</f>
        <v>宇都宮北部ＦＣトレ</v>
      </c>
      <c r="C26" s="12">
        <f t="shared" ca="1" si="11"/>
        <v>10</v>
      </c>
      <c r="D26" s="12">
        <f t="shared" ca="1" si="12"/>
        <v>8</v>
      </c>
      <c r="E26" s="12">
        <f t="shared" ca="1" si="11"/>
        <v>10</v>
      </c>
      <c r="F26" s="12">
        <f t="shared" ca="1" si="13"/>
        <v>-4</v>
      </c>
      <c r="G26" s="12">
        <f t="shared" ca="1" si="14"/>
        <v>16</v>
      </c>
    </row>
    <row r="27" spans="1:7">
      <c r="A27" s="9" t="str">
        <f t="shared" ca="1" si="10"/>
        <v>C07</v>
      </c>
      <c r="B27" s="11" t="str">
        <f>U12組合せ!H16</f>
        <v>上三川ＦＣ</v>
      </c>
      <c r="C27" s="12">
        <f t="shared" ca="1" si="11"/>
        <v>3</v>
      </c>
      <c r="D27" s="12">
        <f t="shared" ca="1" si="12"/>
        <v>8</v>
      </c>
      <c r="E27" s="12">
        <f t="shared" ca="1" si="11"/>
        <v>3</v>
      </c>
      <c r="F27" s="12">
        <f t="shared" ca="1" si="13"/>
        <v>-24</v>
      </c>
      <c r="G27" s="12">
        <f t="shared" ca="1" si="14"/>
        <v>10</v>
      </c>
    </row>
    <row r="28" spans="1:7">
      <c r="A28" s="9" t="str">
        <f t="shared" ca="1" si="10"/>
        <v>C08</v>
      </c>
      <c r="B28" s="11" t="str">
        <f>U12組合せ!H17</f>
        <v>クラブチェルビアット</v>
      </c>
      <c r="C28" s="12">
        <f t="shared" ca="1" si="11"/>
        <v>22</v>
      </c>
      <c r="D28" s="12">
        <f t="shared" ca="1" si="12"/>
        <v>8</v>
      </c>
      <c r="E28" s="12">
        <f t="shared" ca="1" si="11"/>
        <v>22</v>
      </c>
      <c r="F28" s="12">
        <f t="shared" ca="1" si="13"/>
        <v>30</v>
      </c>
      <c r="G28" s="12">
        <f t="shared" ca="1" si="14"/>
        <v>34</v>
      </c>
    </row>
    <row r="29" spans="1:7" ht="19.5" thickBot="1">
      <c r="A29" s="32" t="str">
        <f t="shared" ca="1" si="10"/>
        <v>C09</v>
      </c>
      <c r="B29" s="31" t="str">
        <f>U12組合せ!H18</f>
        <v>ＦＣブロケード</v>
      </c>
      <c r="C29" s="33">
        <f t="shared" ca="1" si="11"/>
        <v>0</v>
      </c>
      <c r="D29" s="33">
        <f t="shared" ca="1" si="12"/>
        <v>8</v>
      </c>
      <c r="E29" s="33">
        <f t="shared" ca="1" si="11"/>
        <v>0</v>
      </c>
      <c r="F29" s="195">
        <f t="shared" ca="1" si="13"/>
        <v>-48</v>
      </c>
      <c r="G29" s="198">
        <f t="shared" ca="1" si="14"/>
        <v>1</v>
      </c>
    </row>
    <row r="30" spans="1:7">
      <c r="A30" s="35" t="str">
        <f ca="1">INDIRECT("'Ａ～Ｄブロック星取表'!A"&amp;ROW()*2+8)</f>
        <v>D01</v>
      </c>
      <c r="B30" s="34" t="str">
        <f>U12組合せ!J10</f>
        <v>上河内ＪＳＣ</v>
      </c>
      <c r="C30" s="36">
        <f ca="1">INDIRECT("'Ａ～Ｄブロック星取表'!At"&amp;ROW()*2+8)</f>
        <v>19</v>
      </c>
      <c r="D30" s="36">
        <f ca="1">INDIRECT("'Ａ～Ｄブロック星取表'!As"&amp;ROW()*2+8)</f>
        <v>8</v>
      </c>
      <c r="E30" s="36">
        <f ca="1">INDIRECT("'Ａ～Ｄブロック星取表'!At"&amp;ROW()*2+8)</f>
        <v>19</v>
      </c>
      <c r="F30" s="194">
        <f ca="1">INDIRECT("'Ａ～Ｄブロック星取表'!Aｖ"&amp;ROW()*2+8)</f>
        <v>22</v>
      </c>
      <c r="G30" s="194">
        <f ca="1">INDIRECT("'Ａ～Ｄブロック星取表'!Aｗ"&amp;ROW()*2+8)</f>
        <v>26</v>
      </c>
    </row>
    <row r="31" spans="1:7">
      <c r="A31" s="9" t="str">
        <f t="shared" ref="A31:A38" ca="1" si="15">INDIRECT("'Ａ～Ｄブロック星取表'!A"&amp;ROW()*2+8)</f>
        <v>D02</v>
      </c>
      <c r="B31" s="11" t="str">
        <f>U12組合せ!J11</f>
        <v>上三川ＳＣ</v>
      </c>
      <c r="C31" s="12">
        <f t="shared" ref="C31:E38" ca="1" si="16">INDIRECT("'Ａ～Ｄブロック星取表'!At"&amp;ROW()*2+8)</f>
        <v>4</v>
      </c>
      <c r="D31" s="12">
        <f t="shared" ref="D31:D38" ca="1" si="17">INDIRECT("'Ａ～Ｄブロック星取表'!As"&amp;ROW()*2+8)</f>
        <v>8</v>
      </c>
      <c r="E31" s="12">
        <f t="shared" ca="1" si="16"/>
        <v>4</v>
      </c>
      <c r="F31" s="12">
        <f t="shared" ref="F31:F38" ca="1" si="18">INDIRECT("'Ａ～Ｄブロック星取表'!Aｖ"&amp;ROW()*2+8)</f>
        <v>-18</v>
      </c>
      <c r="G31" s="12">
        <f t="shared" ref="G31:G38" ca="1" si="19">INDIRECT("'Ａ～Ｄブロック星取表'!Aｗ"&amp;ROW()*2+8)</f>
        <v>9</v>
      </c>
    </row>
    <row r="32" spans="1:7">
      <c r="A32" s="9" t="str">
        <f t="shared" ca="1" si="15"/>
        <v>D03</v>
      </c>
      <c r="B32" s="11" t="str">
        <f>U12組合せ!J12</f>
        <v>緑が丘ＹＦＣ</v>
      </c>
      <c r="C32" s="12">
        <f t="shared" ca="1" si="16"/>
        <v>19</v>
      </c>
      <c r="D32" s="12">
        <f t="shared" ca="1" si="17"/>
        <v>8</v>
      </c>
      <c r="E32" s="12">
        <f t="shared" ca="1" si="16"/>
        <v>19</v>
      </c>
      <c r="F32" s="12">
        <f t="shared" ca="1" si="18"/>
        <v>8</v>
      </c>
      <c r="G32" s="12">
        <f t="shared" ca="1" si="19"/>
        <v>18</v>
      </c>
    </row>
    <row r="33" spans="1:7">
      <c r="A33" s="9" t="str">
        <f t="shared" ca="1" si="15"/>
        <v>D04</v>
      </c>
      <c r="B33" s="11" t="str">
        <f>U12組合せ!J13</f>
        <v>泉ＦＣ宇都宮</v>
      </c>
      <c r="C33" s="12">
        <f t="shared" ca="1" si="16"/>
        <v>0</v>
      </c>
      <c r="D33" s="12">
        <f t="shared" ca="1" si="17"/>
        <v>8</v>
      </c>
      <c r="E33" s="12">
        <f t="shared" ca="1" si="16"/>
        <v>0</v>
      </c>
      <c r="F33" s="12">
        <f t="shared" ca="1" si="18"/>
        <v>-46</v>
      </c>
      <c r="G33" s="12">
        <f t="shared" ca="1" si="19"/>
        <v>1</v>
      </c>
    </row>
    <row r="34" spans="1:7">
      <c r="A34" s="9" t="str">
        <f t="shared" ca="1" si="15"/>
        <v>D05</v>
      </c>
      <c r="B34" s="11" t="str">
        <f>U12組合せ!J14</f>
        <v>国本ＪＳＣ</v>
      </c>
      <c r="C34" s="12">
        <f t="shared" ca="1" si="16"/>
        <v>4</v>
      </c>
      <c r="D34" s="12">
        <f t="shared" ca="1" si="17"/>
        <v>8</v>
      </c>
      <c r="E34" s="12">
        <f t="shared" ca="1" si="16"/>
        <v>4</v>
      </c>
      <c r="F34" s="12">
        <f t="shared" ca="1" si="18"/>
        <v>0</v>
      </c>
      <c r="G34" s="12">
        <f t="shared" ca="1" si="19"/>
        <v>18</v>
      </c>
    </row>
    <row r="35" spans="1:7">
      <c r="A35" s="9" t="str">
        <f t="shared" ca="1" si="15"/>
        <v>D06</v>
      </c>
      <c r="B35" s="11" t="str">
        <f>U12組合せ!J15</f>
        <v>本郷北ＦＣ</v>
      </c>
      <c r="C35" s="12">
        <f t="shared" ca="1" si="16"/>
        <v>16</v>
      </c>
      <c r="D35" s="12">
        <f t="shared" ca="1" si="17"/>
        <v>8</v>
      </c>
      <c r="E35" s="12">
        <f t="shared" ca="1" si="16"/>
        <v>16</v>
      </c>
      <c r="F35" s="12">
        <f t="shared" ca="1" si="18"/>
        <v>4</v>
      </c>
      <c r="G35" s="12">
        <f t="shared" ca="1" si="19"/>
        <v>13</v>
      </c>
    </row>
    <row r="36" spans="1:7">
      <c r="A36" s="9" t="str">
        <f t="shared" ca="1" si="15"/>
        <v>D07</v>
      </c>
      <c r="B36" s="11" t="str">
        <f>U12組合せ!J16</f>
        <v>ＦＣペンサーレ</v>
      </c>
      <c r="C36" s="12">
        <f t="shared" ca="1" si="16"/>
        <v>10</v>
      </c>
      <c r="D36" s="12">
        <f t="shared" ca="1" si="17"/>
        <v>8</v>
      </c>
      <c r="E36" s="12">
        <f t="shared" ca="1" si="16"/>
        <v>10</v>
      </c>
      <c r="F36" s="12">
        <f t="shared" ca="1" si="18"/>
        <v>0</v>
      </c>
      <c r="G36" s="12">
        <f t="shared" ca="1" si="19"/>
        <v>15</v>
      </c>
    </row>
    <row r="37" spans="1:7">
      <c r="A37" s="9" t="str">
        <f t="shared" ca="1" si="15"/>
        <v>D08</v>
      </c>
      <c r="B37" s="11" t="str">
        <f>U12組合せ!J17</f>
        <v>ブラッドレスＳＳ</v>
      </c>
      <c r="C37" s="12">
        <f t="shared" ca="1" si="16"/>
        <v>19</v>
      </c>
      <c r="D37" s="12">
        <f t="shared" ca="1" si="17"/>
        <v>8</v>
      </c>
      <c r="E37" s="12">
        <f t="shared" ca="1" si="16"/>
        <v>19</v>
      </c>
      <c r="F37" s="12">
        <f t="shared" ca="1" si="18"/>
        <v>21</v>
      </c>
      <c r="G37" s="12">
        <f t="shared" ca="1" si="19"/>
        <v>27</v>
      </c>
    </row>
    <row r="38" spans="1:7">
      <c r="A38" s="9" t="str">
        <f t="shared" ca="1" si="15"/>
        <v>D09</v>
      </c>
      <c r="B38" s="11" t="str">
        <f>U12組合せ!J18</f>
        <v>ともぞうＳＣ・Ｂ</v>
      </c>
      <c r="C38" s="12">
        <f t="shared" ca="1" si="16"/>
        <v>13</v>
      </c>
      <c r="D38" s="12">
        <f t="shared" ca="1" si="17"/>
        <v>8</v>
      </c>
      <c r="E38" s="12">
        <f t="shared" ca="1" si="16"/>
        <v>13</v>
      </c>
      <c r="F38" s="195">
        <f t="shared" ca="1" si="18"/>
        <v>9</v>
      </c>
      <c r="G38" s="12">
        <f t="shared" ca="1" si="19"/>
        <v>13</v>
      </c>
    </row>
  </sheetData>
  <sheetProtection selectLockedCells="1" selectUnlockedCells="1"/>
  <phoneticPr fontId="3"/>
  <pageMargins left="0.7" right="0.7" top="0.75" bottom="0.75" header="0.3" footer="0.3"/>
  <pageSetup paperSize="9" orientation="portrait" r:id="rId1"/>
  <ignoredErrors>
    <ignoredError sqref="D2:D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BD87"/>
  <sheetViews>
    <sheetView showGridLines="0" view="pageBreakPreview" zoomScale="75" zoomScaleNormal="100" zoomScaleSheetLayoutView="75" workbookViewId="0">
      <selection activeCell="BA1" sqref="BA1"/>
    </sheetView>
  </sheetViews>
  <sheetFormatPr defaultColWidth="3.75" defaultRowHeight="24"/>
  <cols>
    <col min="1" max="44" width="3.75" style="6" customWidth="1"/>
    <col min="45" max="45" width="4.375" style="6" bestFit="1" customWidth="1"/>
    <col min="46" max="46" width="11.75" style="6" customWidth="1"/>
    <col min="47" max="49" width="11.75" style="7" customWidth="1"/>
    <col min="50" max="50" width="11.75" style="7" hidden="1" customWidth="1"/>
    <col min="51" max="51" width="11.75" style="7" customWidth="1"/>
    <col min="52" max="52" width="11.75" style="8" hidden="1" customWidth="1"/>
    <col min="53" max="53" width="11.75" style="8" customWidth="1"/>
    <col min="54" max="249" width="9" style="6" customWidth="1"/>
    <col min="250" max="257" width="3.75" style="6"/>
    <col min="258" max="301" width="3.75" style="6" customWidth="1"/>
    <col min="302" max="302" width="4.375" style="6" bestFit="1" customWidth="1"/>
    <col min="303" max="305" width="11.75" style="6" customWidth="1"/>
    <col min="306" max="306" width="11.75" style="6" bestFit="1" customWidth="1"/>
    <col min="307" max="307" width="11.75" style="6" customWidth="1"/>
    <col min="308" max="308" width="9" style="6" customWidth="1"/>
    <col min="309" max="309" width="23.125" style="6" bestFit="1" customWidth="1"/>
    <col min="310" max="505" width="9" style="6" customWidth="1"/>
    <col min="506" max="513" width="3.75" style="6"/>
    <col min="514" max="557" width="3.75" style="6" customWidth="1"/>
    <col min="558" max="558" width="4.375" style="6" bestFit="1" customWidth="1"/>
    <col min="559" max="561" width="11.75" style="6" customWidth="1"/>
    <col min="562" max="562" width="11.75" style="6" bestFit="1" customWidth="1"/>
    <col min="563" max="563" width="11.75" style="6" customWidth="1"/>
    <col min="564" max="564" width="9" style="6" customWidth="1"/>
    <col min="565" max="565" width="23.125" style="6" bestFit="1" customWidth="1"/>
    <col min="566" max="761" width="9" style="6" customWidth="1"/>
    <col min="762" max="769" width="3.75" style="6"/>
    <col min="770" max="813" width="3.75" style="6" customWidth="1"/>
    <col min="814" max="814" width="4.375" style="6" bestFit="1" customWidth="1"/>
    <col min="815" max="817" width="11.75" style="6" customWidth="1"/>
    <col min="818" max="818" width="11.75" style="6" bestFit="1" customWidth="1"/>
    <col min="819" max="819" width="11.75" style="6" customWidth="1"/>
    <col min="820" max="820" width="9" style="6" customWidth="1"/>
    <col min="821" max="821" width="23.125" style="6" bestFit="1" customWidth="1"/>
    <col min="822" max="1017" width="9" style="6" customWidth="1"/>
    <col min="1018" max="1025" width="3.75" style="6"/>
    <col min="1026" max="1069" width="3.75" style="6" customWidth="1"/>
    <col min="1070" max="1070" width="4.375" style="6" bestFit="1" customWidth="1"/>
    <col min="1071" max="1073" width="11.75" style="6" customWidth="1"/>
    <col min="1074" max="1074" width="11.75" style="6" bestFit="1" customWidth="1"/>
    <col min="1075" max="1075" width="11.75" style="6" customWidth="1"/>
    <col min="1076" max="1076" width="9" style="6" customWidth="1"/>
    <col min="1077" max="1077" width="23.125" style="6" bestFit="1" customWidth="1"/>
    <col min="1078" max="1273" width="9" style="6" customWidth="1"/>
    <col min="1274" max="1281" width="3.75" style="6"/>
    <col min="1282" max="1325" width="3.75" style="6" customWidth="1"/>
    <col min="1326" max="1326" width="4.375" style="6" bestFit="1" customWidth="1"/>
    <col min="1327" max="1329" width="11.75" style="6" customWidth="1"/>
    <col min="1330" max="1330" width="11.75" style="6" bestFit="1" customWidth="1"/>
    <col min="1331" max="1331" width="11.75" style="6" customWidth="1"/>
    <col min="1332" max="1332" width="9" style="6" customWidth="1"/>
    <col min="1333" max="1333" width="23.125" style="6" bestFit="1" customWidth="1"/>
    <col min="1334" max="1529" width="9" style="6" customWidth="1"/>
    <col min="1530" max="1537" width="3.75" style="6"/>
    <col min="1538" max="1581" width="3.75" style="6" customWidth="1"/>
    <col min="1582" max="1582" width="4.375" style="6" bestFit="1" customWidth="1"/>
    <col min="1583" max="1585" width="11.75" style="6" customWidth="1"/>
    <col min="1586" max="1586" width="11.75" style="6" bestFit="1" customWidth="1"/>
    <col min="1587" max="1587" width="11.75" style="6" customWidth="1"/>
    <col min="1588" max="1588" width="9" style="6" customWidth="1"/>
    <col min="1589" max="1589" width="23.125" style="6" bestFit="1" customWidth="1"/>
    <col min="1590" max="1785" width="9" style="6" customWidth="1"/>
    <col min="1786" max="1793" width="3.75" style="6"/>
    <col min="1794" max="1837" width="3.75" style="6" customWidth="1"/>
    <col min="1838" max="1838" width="4.375" style="6" bestFit="1" customWidth="1"/>
    <col min="1839" max="1841" width="11.75" style="6" customWidth="1"/>
    <col min="1842" max="1842" width="11.75" style="6" bestFit="1" customWidth="1"/>
    <col min="1843" max="1843" width="11.75" style="6" customWidth="1"/>
    <col min="1844" max="1844" width="9" style="6" customWidth="1"/>
    <col min="1845" max="1845" width="23.125" style="6" bestFit="1" customWidth="1"/>
    <col min="1846" max="2041" width="9" style="6" customWidth="1"/>
    <col min="2042" max="2049" width="3.75" style="6"/>
    <col min="2050" max="2093" width="3.75" style="6" customWidth="1"/>
    <col min="2094" max="2094" width="4.375" style="6" bestFit="1" customWidth="1"/>
    <col min="2095" max="2097" width="11.75" style="6" customWidth="1"/>
    <col min="2098" max="2098" width="11.75" style="6" bestFit="1" customWidth="1"/>
    <col min="2099" max="2099" width="11.75" style="6" customWidth="1"/>
    <col min="2100" max="2100" width="9" style="6" customWidth="1"/>
    <col min="2101" max="2101" width="23.125" style="6" bestFit="1" customWidth="1"/>
    <col min="2102" max="2297" width="9" style="6" customWidth="1"/>
    <col min="2298" max="2305" width="3.75" style="6"/>
    <col min="2306" max="2349" width="3.75" style="6" customWidth="1"/>
    <col min="2350" max="2350" width="4.375" style="6" bestFit="1" customWidth="1"/>
    <col min="2351" max="2353" width="11.75" style="6" customWidth="1"/>
    <col min="2354" max="2354" width="11.75" style="6" bestFit="1" customWidth="1"/>
    <col min="2355" max="2355" width="11.75" style="6" customWidth="1"/>
    <col min="2356" max="2356" width="9" style="6" customWidth="1"/>
    <col min="2357" max="2357" width="23.125" style="6" bestFit="1" customWidth="1"/>
    <col min="2358" max="2553" width="9" style="6" customWidth="1"/>
    <col min="2554" max="2561" width="3.75" style="6"/>
    <col min="2562" max="2605" width="3.75" style="6" customWidth="1"/>
    <col min="2606" max="2606" width="4.375" style="6" bestFit="1" customWidth="1"/>
    <col min="2607" max="2609" width="11.75" style="6" customWidth="1"/>
    <col min="2610" max="2610" width="11.75" style="6" bestFit="1" customWidth="1"/>
    <col min="2611" max="2611" width="11.75" style="6" customWidth="1"/>
    <col min="2612" max="2612" width="9" style="6" customWidth="1"/>
    <col min="2613" max="2613" width="23.125" style="6" bestFit="1" customWidth="1"/>
    <col min="2614" max="2809" width="9" style="6" customWidth="1"/>
    <col min="2810" max="2817" width="3.75" style="6"/>
    <col min="2818" max="2861" width="3.75" style="6" customWidth="1"/>
    <col min="2862" max="2862" width="4.375" style="6" bestFit="1" customWidth="1"/>
    <col min="2863" max="2865" width="11.75" style="6" customWidth="1"/>
    <col min="2866" max="2866" width="11.75" style="6" bestFit="1" customWidth="1"/>
    <col min="2867" max="2867" width="11.75" style="6" customWidth="1"/>
    <col min="2868" max="2868" width="9" style="6" customWidth="1"/>
    <col min="2869" max="2869" width="23.125" style="6" bestFit="1" customWidth="1"/>
    <col min="2870" max="3065" width="9" style="6" customWidth="1"/>
    <col min="3066" max="3073" width="3.75" style="6"/>
    <col min="3074" max="3117" width="3.75" style="6" customWidth="1"/>
    <col min="3118" max="3118" width="4.375" style="6" bestFit="1" customWidth="1"/>
    <col min="3119" max="3121" width="11.75" style="6" customWidth="1"/>
    <col min="3122" max="3122" width="11.75" style="6" bestFit="1" customWidth="1"/>
    <col min="3123" max="3123" width="11.75" style="6" customWidth="1"/>
    <col min="3124" max="3124" width="9" style="6" customWidth="1"/>
    <col min="3125" max="3125" width="23.125" style="6" bestFit="1" customWidth="1"/>
    <col min="3126" max="3321" width="9" style="6" customWidth="1"/>
    <col min="3322" max="3329" width="3.75" style="6"/>
    <col min="3330" max="3373" width="3.75" style="6" customWidth="1"/>
    <col min="3374" max="3374" width="4.375" style="6" bestFit="1" customWidth="1"/>
    <col min="3375" max="3377" width="11.75" style="6" customWidth="1"/>
    <col min="3378" max="3378" width="11.75" style="6" bestFit="1" customWidth="1"/>
    <col min="3379" max="3379" width="11.75" style="6" customWidth="1"/>
    <col min="3380" max="3380" width="9" style="6" customWidth="1"/>
    <col min="3381" max="3381" width="23.125" style="6" bestFit="1" customWidth="1"/>
    <col min="3382" max="3577" width="9" style="6" customWidth="1"/>
    <col min="3578" max="3585" width="3.75" style="6"/>
    <col min="3586" max="3629" width="3.75" style="6" customWidth="1"/>
    <col min="3630" max="3630" width="4.375" style="6" bestFit="1" customWidth="1"/>
    <col min="3631" max="3633" width="11.75" style="6" customWidth="1"/>
    <col min="3634" max="3634" width="11.75" style="6" bestFit="1" customWidth="1"/>
    <col min="3635" max="3635" width="11.75" style="6" customWidth="1"/>
    <col min="3636" max="3636" width="9" style="6" customWidth="1"/>
    <col min="3637" max="3637" width="23.125" style="6" bestFit="1" customWidth="1"/>
    <col min="3638" max="3833" width="9" style="6" customWidth="1"/>
    <col min="3834" max="3841" width="3.75" style="6"/>
    <col min="3842" max="3885" width="3.75" style="6" customWidth="1"/>
    <col min="3886" max="3886" width="4.375" style="6" bestFit="1" customWidth="1"/>
    <col min="3887" max="3889" width="11.75" style="6" customWidth="1"/>
    <col min="3890" max="3890" width="11.75" style="6" bestFit="1" customWidth="1"/>
    <col min="3891" max="3891" width="11.75" style="6" customWidth="1"/>
    <col min="3892" max="3892" width="9" style="6" customWidth="1"/>
    <col min="3893" max="3893" width="23.125" style="6" bestFit="1" customWidth="1"/>
    <col min="3894" max="4089" width="9" style="6" customWidth="1"/>
    <col min="4090" max="4097" width="3.75" style="6"/>
    <col min="4098" max="4141" width="3.75" style="6" customWidth="1"/>
    <col min="4142" max="4142" width="4.375" style="6" bestFit="1" customWidth="1"/>
    <col min="4143" max="4145" width="11.75" style="6" customWidth="1"/>
    <col min="4146" max="4146" width="11.75" style="6" bestFit="1" customWidth="1"/>
    <col min="4147" max="4147" width="11.75" style="6" customWidth="1"/>
    <col min="4148" max="4148" width="9" style="6" customWidth="1"/>
    <col min="4149" max="4149" width="23.125" style="6" bestFit="1" customWidth="1"/>
    <col min="4150" max="4345" width="9" style="6" customWidth="1"/>
    <col min="4346" max="4353" width="3.75" style="6"/>
    <col min="4354" max="4397" width="3.75" style="6" customWidth="1"/>
    <col min="4398" max="4398" width="4.375" style="6" bestFit="1" customWidth="1"/>
    <col min="4399" max="4401" width="11.75" style="6" customWidth="1"/>
    <col min="4402" max="4402" width="11.75" style="6" bestFit="1" customWidth="1"/>
    <col min="4403" max="4403" width="11.75" style="6" customWidth="1"/>
    <col min="4404" max="4404" width="9" style="6" customWidth="1"/>
    <col min="4405" max="4405" width="23.125" style="6" bestFit="1" customWidth="1"/>
    <col min="4406" max="4601" width="9" style="6" customWidth="1"/>
    <col min="4602" max="4609" width="3.75" style="6"/>
    <col min="4610" max="4653" width="3.75" style="6" customWidth="1"/>
    <col min="4654" max="4654" width="4.375" style="6" bestFit="1" customWidth="1"/>
    <col min="4655" max="4657" width="11.75" style="6" customWidth="1"/>
    <col min="4658" max="4658" width="11.75" style="6" bestFit="1" customWidth="1"/>
    <col min="4659" max="4659" width="11.75" style="6" customWidth="1"/>
    <col min="4660" max="4660" width="9" style="6" customWidth="1"/>
    <col min="4661" max="4661" width="23.125" style="6" bestFit="1" customWidth="1"/>
    <col min="4662" max="4857" width="9" style="6" customWidth="1"/>
    <col min="4858" max="4865" width="3.75" style="6"/>
    <col min="4866" max="4909" width="3.75" style="6" customWidth="1"/>
    <col min="4910" max="4910" width="4.375" style="6" bestFit="1" customWidth="1"/>
    <col min="4911" max="4913" width="11.75" style="6" customWidth="1"/>
    <col min="4914" max="4914" width="11.75" style="6" bestFit="1" customWidth="1"/>
    <col min="4915" max="4915" width="11.75" style="6" customWidth="1"/>
    <col min="4916" max="4916" width="9" style="6" customWidth="1"/>
    <col min="4917" max="4917" width="23.125" style="6" bestFit="1" customWidth="1"/>
    <col min="4918" max="5113" width="9" style="6" customWidth="1"/>
    <col min="5114" max="5121" width="3.75" style="6"/>
    <col min="5122" max="5165" width="3.75" style="6" customWidth="1"/>
    <col min="5166" max="5166" width="4.375" style="6" bestFit="1" customWidth="1"/>
    <col min="5167" max="5169" width="11.75" style="6" customWidth="1"/>
    <col min="5170" max="5170" width="11.75" style="6" bestFit="1" customWidth="1"/>
    <col min="5171" max="5171" width="11.75" style="6" customWidth="1"/>
    <col min="5172" max="5172" width="9" style="6" customWidth="1"/>
    <col min="5173" max="5173" width="23.125" style="6" bestFit="1" customWidth="1"/>
    <col min="5174" max="5369" width="9" style="6" customWidth="1"/>
    <col min="5370" max="5377" width="3.75" style="6"/>
    <col min="5378" max="5421" width="3.75" style="6" customWidth="1"/>
    <col min="5422" max="5422" width="4.375" style="6" bestFit="1" customWidth="1"/>
    <col min="5423" max="5425" width="11.75" style="6" customWidth="1"/>
    <col min="5426" max="5426" width="11.75" style="6" bestFit="1" customWidth="1"/>
    <col min="5427" max="5427" width="11.75" style="6" customWidth="1"/>
    <col min="5428" max="5428" width="9" style="6" customWidth="1"/>
    <col min="5429" max="5429" width="23.125" style="6" bestFit="1" customWidth="1"/>
    <col min="5430" max="5625" width="9" style="6" customWidth="1"/>
    <col min="5626" max="5633" width="3.75" style="6"/>
    <col min="5634" max="5677" width="3.75" style="6" customWidth="1"/>
    <col min="5678" max="5678" width="4.375" style="6" bestFit="1" customWidth="1"/>
    <col min="5679" max="5681" width="11.75" style="6" customWidth="1"/>
    <col min="5682" max="5682" width="11.75" style="6" bestFit="1" customWidth="1"/>
    <col min="5683" max="5683" width="11.75" style="6" customWidth="1"/>
    <col min="5684" max="5684" width="9" style="6" customWidth="1"/>
    <col min="5685" max="5685" width="23.125" style="6" bestFit="1" customWidth="1"/>
    <col min="5686" max="5881" width="9" style="6" customWidth="1"/>
    <col min="5882" max="5889" width="3.75" style="6"/>
    <col min="5890" max="5933" width="3.75" style="6" customWidth="1"/>
    <col min="5934" max="5934" width="4.375" style="6" bestFit="1" customWidth="1"/>
    <col min="5935" max="5937" width="11.75" style="6" customWidth="1"/>
    <col min="5938" max="5938" width="11.75" style="6" bestFit="1" customWidth="1"/>
    <col min="5939" max="5939" width="11.75" style="6" customWidth="1"/>
    <col min="5940" max="5940" width="9" style="6" customWidth="1"/>
    <col min="5941" max="5941" width="23.125" style="6" bestFit="1" customWidth="1"/>
    <col min="5942" max="6137" width="9" style="6" customWidth="1"/>
    <col min="6138" max="6145" width="3.75" style="6"/>
    <col min="6146" max="6189" width="3.75" style="6" customWidth="1"/>
    <col min="6190" max="6190" width="4.375" style="6" bestFit="1" customWidth="1"/>
    <col min="6191" max="6193" width="11.75" style="6" customWidth="1"/>
    <col min="6194" max="6194" width="11.75" style="6" bestFit="1" customWidth="1"/>
    <col min="6195" max="6195" width="11.75" style="6" customWidth="1"/>
    <col min="6196" max="6196" width="9" style="6" customWidth="1"/>
    <col min="6197" max="6197" width="23.125" style="6" bestFit="1" customWidth="1"/>
    <col min="6198" max="6393" width="9" style="6" customWidth="1"/>
    <col min="6394" max="6401" width="3.75" style="6"/>
    <col min="6402" max="6445" width="3.75" style="6" customWidth="1"/>
    <col min="6446" max="6446" width="4.375" style="6" bestFit="1" customWidth="1"/>
    <col min="6447" max="6449" width="11.75" style="6" customWidth="1"/>
    <col min="6450" max="6450" width="11.75" style="6" bestFit="1" customWidth="1"/>
    <col min="6451" max="6451" width="11.75" style="6" customWidth="1"/>
    <col min="6452" max="6452" width="9" style="6" customWidth="1"/>
    <col min="6453" max="6453" width="23.125" style="6" bestFit="1" customWidth="1"/>
    <col min="6454" max="6649" width="9" style="6" customWidth="1"/>
    <col min="6650" max="6657" width="3.75" style="6"/>
    <col min="6658" max="6701" width="3.75" style="6" customWidth="1"/>
    <col min="6702" max="6702" width="4.375" style="6" bestFit="1" customWidth="1"/>
    <col min="6703" max="6705" width="11.75" style="6" customWidth="1"/>
    <col min="6706" max="6706" width="11.75" style="6" bestFit="1" customWidth="1"/>
    <col min="6707" max="6707" width="11.75" style="6" customWidth="1"/>
    <col min="6708" max="6708" width="9" style="6" customWidth="1"/>
    <col min="6709" max="6709" width="23.125" style="6" bestFit="1" customWidth="1"/>
    <col min="6710" max="6905" width="9" style="6" customWidth="1"/>
    <col min="6906" max="6913" width="3.75" style="6"/>
    <col min="6914" max="6957" width="3.75" style="6" customWidth="1"/>
    <col min="6958" max="6958" width="4.375" style="6" bestFit="1" customWidth="1"/>
    <col min="6959" max="6961" width="11.75" style="6" customWidth="1"/>
    <col min="6962" max="6962" width="11.75" style="6" bestFit="1" customWidth="1"/>
    <col min="6963" max="6963" width="11.75" style="6" customWidth="1"/>
    <col min="6964" max="6964" width="9" style="6" customWidth="1"/>
    <col min="6965" max="6965" width="23.125" style="6" bestFit="1" customWidth="1"/>
    <col min="6966" max="7161" width="9" style="6" customWidth="1"/>
    <col min="7162" max="7169" width="3.75" style="6"/>
    <col min="7170" max="7213" width="3.75" style="6" customWidth="1"/>
    <col min="7214" max="7214" width="4.375" style="6" bestFit="1" customWidth="1"/>
    <col min="7215" max="7217" width="11.75" style="6" customWidth="1"/>
    <col min="7218" max="7218" width="11.75" style="6" bestFit="1" customWidth="1"/>
    <col min="7219" max="7219" width="11.75" style="6" customWidth="1"/>
    <col min="7220" max="7220" width="9" style="6" customWidth="1"/>
    <col min="7221" max="7221" width="23.125" style="6" bestFit="1" customWidth="1"/>
    <col min="7222" max="7417" width="9" style="6" customWidth="1"/>
    <col min="7418" max="7425" width="3.75" style="6"/>
    <col min="7426" max="7469" width="3.75" style="6" customWidth="1"/>
    <col min="7470" max="7470" width="4.375" style="6" bestFit="1" customWidth="1"/>
    <col min="7471" max="7473" width="11.75" style="6" customWidth="1"/>
    <col min="7474" max="7474" width="11.75" style="6" bestFit="1" customWidth="1"/>
    <col min="7475" max="7475" width="11.75" style="6" customWidth="1"/>
    <col min="7476" max="7476" width="9" style="6" customWidth="1"/>
    <col min="7477" max="7477" width="23.125" style="6" bestFit="1" customWidth="1"/>
    <col min="7478" max="7673" width="9" style="6" customWidth="1"/>
    <col min="7674" max="7681" width="3.75" style="6"/>
    <col min="7682" max="7725" width="3.75" style="6" customWidth="1"/>
    <col min="7726" max="7726" width="4.375" style="6" bestFit="1" customWidth="1"/>
    <col min="7727" max="7729" width="11.75" style="6" customWidth="1"/>
    <col min="7730" max="7730" width="11.75" style="6" bestFit="1" customWidth="1"/>
    <col min="7731" max="7731" width="11.75" style="6" customWidth="1"/>
    <col min="7732" max="7732" width="9" style="6" customWidth="1"/>
    <col min="7733" max="7733" width="23.125" style="6" bestFit="1" customWidth="1"/>
    <col min="7734" max="7929" width="9" style="6" customWidth="1"/>
    <col min="7930" max="7937" width="3.75" style="6"/>
    <col min="7938" max="7981" width="3.75" style="6" customWidth="1"/>
    <col min="7982" max="7982" width="4.375" style="6" bestFit="1" customWidth="1"/>
    <col min="7983" max="7985" width="11.75" style="6" customWidth="1"/>
    <col min="7986" max="7986" width="11.75" style="6" bestFit="1" customWidth="1"/>
    <col min="7987" max="7987" width="11.75" style="6" customWidth="1"/>
    <col min="7988" max="7988" width="9" style="6" customWidth="1"/>
    <col min="7989" max="7989" width="23.125" style="6" bestFit="1" customWidth="1"/>
    <col min="7990" max="8185" width="9" style="6" customWidth="1"/>
    <col min="8186" max="8193" width="3.75" style="6"/>
    <col min="8194" max="8237" width="3.75" style="6" customWidth="1"/>
    <col min="8238" max="8238" width="4.375" style="6" bestFit="1" customWidth="1"/>
    <col min="8239" max="8241" width="11.75" style="6" customWidth="1"/>
    <col min="8242" max="8242" width="11.75" style="6" bestFit="1" customWidth="1"/>
    <col min="8243" max="8243" width="11.75" style="6" customWidth="1"/>
    <col min="8244" max="8244" width="9" style="6" customWidth="1"/>
    <col min="8245" max="8245" width="23.125" style="6" bestFit="1" customWidth="1"/>
    <col min="8246" max="8441" width="9" style="6" customWidth="1"/>
    <col min="8442" max="8449" width="3.75" style="6"/>
    <col min="8450" max="8493" width="3.75" style="6" customWidth="1"/>
    <col min="8494" max="8494" width="4.375" style="6" bestFit="1" customWidth="1"/>
    <col min="8495" max="8497" width="11.75" style="6" customWidth="1"/>
    <col min="8498" max="8498" width="11.75" style="6" bestFit="1" customWidth="1"/>
    <col min="8499" max="8499" width="11.75" style="6" customWidth="1"/>
    <col min="8500" max="8500" width="9" style="6" customWidth="1"/>
    <col min="8501" max="8501" width="23.125" style="6" bestFit="1" customWidth="1"/>
    <col min="8502" max="8697" width="9" style="6" customWidth="1"/>
    <col min="8698" max="8705" width="3.75" style="6"/>
    <col min="8706" max="8749" width="3.75" style="6" customWidth="1"/>
    <col min="8750" max="8750" width="4.375" style="6" bestFit="1" customWidth="1"/>
    <col min="8751" max="8753" width="11.75" style="6" customWidth="1"/>
    <col min="8754" max="8754" width="11.75" style="6" bestFit="1" customWidth="1"/>
    <col min="8755" max="8755" width="11.75" style="6" customWidth="1"/>
    <col min="8756" max="8756" width="9" style="6" customWidth="1"/>
    <col min="8757" max="8757" width="23.125" style="6" bestFit="1" customWidth="1"/>
    <col min="8758" max="8953" width="9" style="6" customWidth="1"/>
    <col min="8954" max="8961" width="3.75" style="6"/>
    <col min="8962" max="9005" width="3.75" style="6" customWidth="1"/>
    <col min="9006" max="9006" width="4.375" style="6" bestFit="1" customWidth="1"/>
    <col min="9007" max="9009" width="11.75" style="6" customWidth="1"/>
    <col min="9010" max="9010" width="11.75" style="6" bestFit="1" customWidth="1"/>
    <col min="9011" max="9011" width="11.75" style="6" customWidth="1"/>
    <col min="9012" max="9012" width="9" style="6" customWidth="1"/>
    <col min="9013" max="9013" width="23.125" style="6" bestFit="1" customWidth="1"/>
    <col min="9014" max="9209" width="9" style="6" customWidth="1"/>
    <col min="9210" max="9217" width="3.75" style="6"/>
    <col min="9218" max="9261" width="3.75" style="6" customWidth="1"/>
    <col min="9262" max="9262" width="4.375" style="6" bestFit="1" customWidth="1"/>
    <col min="9263" max="9265" width="11.75" style="6" customWidth="1"/>
    <col min="9266" max="9266" width="11.75" style="6" bestFit="1" customWidth="1"/>
    <col min="9267" max="9267" width="11.75" style="6" customWidth="1"/>
    <col min="9268" max="9268" width="9" style="6" customWidth="1"/>
    <col min="9269" max="9269" width="23.125" style="6" bestFit="1" customWidth="1"/>
    <col min="9270" max="9465" width="9" style="6" customWidth="1"/>
    <col min="9466" max="9473" width="3.75" style="6"/>
    <col min="9474" max="9517" width="3.75" style="6" customWidth="1"/>
    <col min="9518" max="9518" width="4.375" style="6" bestFit="1" customWidth="1"/>
    <col min="9519" max="9521" width="11.75" style="6" customWidth="1"/>
    <col min="9522" max="9522" width="11.75" style="6" bestFit="1" customWidth="1"/>
    <col min="9523" max="9523" width="11.75" style="6" customWidth="1"/>
    <col min="9524" max="9524" width="9" style="6" customWidth="1"/>
    <col min="9525" max="9525" width="23.125" style="6" bestFit="1" customWidth="1"/>
    <col min="9526" max="9721" width="9" style="6" customWidth="1"/>
    <col min="9722" max="9729" width="3.75" style="6"/>
    <col min="9730" max="9773" width="3.75" style="6" customWidth="1"/>
    <col min="9774" max="9774" width="4.375" style="6" bestFit="1" customWidth="1"/>
    <col min="9775" max="9777" width="11.75" style="6" customWidth="1"/>
    <col min="9778" max="9778" width="11.75" style="6" bestFit="1" customWidth="1"/>
    <col min="9779" max="9779" width="11.75" style="6" customWidth="1"/>
    <col min="9780" max="9780" width="9" style="6" customWidth="1"/>
    <col min="9781" max="9781" width="23.125" style="6" bestFit="1" customWidth="1"/>
    <col min="9782" max="9977" width="9" style="6" customWidth="1"/>
    <col min="9978" max="9985" width="3.75" style="6"/>
    <col min="9986" max="10029" width="3.75" style="6" customWidth="1"/>
    <col min="10030" max="10030" width="4.375" style="6" bestFit="1" customWidth="1"/>
    <col min="10031" max="10033" width="11.75" style="6" customWidth="1"/>
    <col min="10034" max="10034" width="11.75" style="6" bestFit="1" customWidth="1"/>
    <col min="10035" max="10035" width="11.75" style="6" customWidth="1"/>
    <col min="10036" max="10036" width="9" style="6" customWidth="1"/>
    <col min="10037" max="10037" width="23.125" style="6" bestFit="1" customWidth="1"/>
    <col min="10038" max="10233" width="9" style="6" customWidth="1"/>
    <col min="10234" max="10241" width="3.75" style="6"/>
    <col min="10242" max="10285" width="3.75" style="6" customWidth="1"/>
    <col min="10286" max="10286" width="4.375" style="6" bestFit="1" customWidth="1"/>
    <col min="10287" max="10289" width="11.75" style="6" customWidth="1"/>
    <col min="10290" max="10290" width="11.75" style="6" bestFit="1" customWidth="1"/>
    <col min="10291" max="10291" width="11.75" style="6" customWidth="1"/>
    <col min="10292" max="10292" width="9" style="6" customWidth="1"/>
    <col min="10293" max="10293" width="23.125" style="6" bestFit="1" customWidth="1"/>
    <col min="10294" max="10489" width="9" style="6" customWidth="1"/>
    <col min="10490" max="10497" width="3.75" style="6"/>
    <col min="10498" max="10541" width="3.75" style="6" customWidth="1"/>
    <col min="10542" max="10542" width="4.375" style="6" bestFit="1" customWidth="1"/>
    <col min="10543" max="10545" width="11.75" style="6" customWidth="1"/>
    <col min="10546" max="10546" width="11.75" style="6" bestFit="1" customWidth="1"/>
    <col min="10547" max="10547" width="11.75" style="6" customWidth="1"/>
    <col min="10548" max="10548" width="9" style="6" customWidth="1"/>
    <col min="10549" max="10549" width="23.125" style="6" bestFit="1" customWidth="1"/>
    <col min="10550" max="10745" width="9" style="6" customWidth="1"/>
    <col min="10746" max="10753" width="3.75" style="6"/>
    <col min="10754" max="10797" width="3.75" style="6" customWidth="1"/>
    <col min="10798" max="10798" width="4.375" style="6" bestFit="1" customWidth="1"/>
    <col min="10799" max="10801" width="11.75" style="6" customWidth="1"/>
    <col min="10802" max="10802" width="11.75" style="6" bestFit="1" customWidth="1"/>
    <col min="10803" max="10803" width="11.75" style="6" customWidth="1"/>
    <col min="10804" max="10804" width="9" style="6" customWidth="1"/>
    <col min="10805" max="10805" width="23.125" style="6" bestFit="1" customWidth="1"/>
    <col min="10806" max="11001" width="9" style="6" customWidth="1"/>
    <col min="11002" max="11009" width="3.75" style="6"/>
    <col min="11010" max="11053" width="3.75" style="6" customWidth="1"/>
    <col min="11054" max="11054" width="4.375" style="6" bestFit="1" customWidth="1"/>
    <col min="11055" max="11057" width="11.75" style="6" customWidth="1"/>
    <col min="11058" max="11058" width="11.75" style="6" bestFit="1" customWidth="1"/>
    <col min="11059" max="11059" width="11.75" style="6" customWidth="1"/>
    <col min="11060" max="11060" width="9" style="6" customWidth="1"/>
    <col min="11061" max="11061" width="23.125" style="6" bestFit="1" customWidth="1"/>
    <col min="11062" max="11257" width="9" style="6" customWidth="1"/>
    <col min="11258" max="11265" width="3.75" style="6"/>
    <col min="11266" max="11309" width="3.75" style="6" customWidth="1"/>
    <col min="11310" max="11310" width="4.375" style="6" bestFit="1" customWidth="1"/>
    <col min="11311" max="11313" width="11.75" style="6" customWidth="1"/>
    <col min="11314" max="11314" width="11.75" style="6" bestFit="1" customWidth="1"/>
    <col min="11315" max="11315" width="11.75" style="6" customWidth="1"/>
    <col min="11316" max="11316" width="9" style="6" customWidth="1"/>
    <col min="11317" max="11317" width="23.125" style="6" bestFit="1" customWidth="1"/>
    <col min="11318" max="11513" width="9" style="6" customWidth="1"/>
    <col min="11514" max="11521" width="3.75" style="6"/>
    <col min="11522" max="11565" width="3.75" style="6" customWidth="1"/>
    <col min="11566" max="11566" width="4.375" style="6" bestFit="1" customWidth="1"/>
    <col min="11567" max="11569" width="11.75" style="6" customWidth="1"/>
    <col min="11570" max="11570" width="11.75" style="6" bestFit="1" customWidth="1"/>
    <col min="11571" max="11571" width="11.75" style="6" customWidth="1"/>
    <col min="11572" max="11572" width="9" style="6" customWidth="1"/>
    <col min="11573" max="11573" width="23.125" style="6" bestFit="1" customWidth="1"/>
    <col min="11574" max="11769" width="9" style="6" customWidth="1"/>
    <col min="11770" max="11777" width="3.75" style="6"/>
    <col min="11778" max="11821" width="3.75" style="6" customWidth="1"/>
    <col min="11822" max="11822" width="4.375" style="6" bestFit="1" customWidth="1"/>
    <col min="11823" max="11825" width="11.75" style="6" customWidth="1"/>
    <col min="11826" max="11826" width="11.75" style="6" bestFit="1" customWidth="1"/>
    <col min="11827" max="11827" width="11.75" style="6" customWidth="1"/>
    <col min="11828" max="11828" width="9" style="6" customWidth="1"/>
    <col min="11829" max="11829" width="23.125" style="6" bestFit="1" customWidth="1"/>
    <col min="11830" max="12025" width="9" style="6" customWidth="1"/>
    <col min="12026" max="12033" width="3.75" style="6"/>
    <col min="12034" max="12077" width="3.75" style="6" customWidth="1"/>
    <col min="12078" max="12078" width="4.375" style="6" bestFit="1" customWidth="1"/>
    <col min="12079" max="12081" width="11.75" style="6" customWidth="1"/>
    <col min="12082" max="12082" width="11.75" style="6" bestFit="1" customWidth="1"/>
    <col min="12083" max="12083" width="11.75" style="6" customWidth="1"/>
    <col min="12084" max="12084" width="9" style="6" customWidth="1"/>
    <col min="12085" max="12085" width="23.125" style="6" bestFit="1" customWidth="1"/>
    <col min="12086" max="12281" width="9" style="6" customWidth="1"/>
    <col min="12282" max="12289" width="3.75" style="6"/>
    <col min="12290" max="12333" width="3.75" style="6" customWidth="1"/>
    <col min="12334" max="12334" width="4.375" style="6" bestFit="1" customWidth="1"/>
    <col min="12335" max="12337" width="11.75" style="6" customWidth="1"/>
    <col min="12338" max="12338" width="11.75" style="6" bestFit="1" customWidth="1"/>
    <col min="12339" max="12339" width="11.75" style="6" customWidth="1"/>
    <col min="12340" max="12340" width="9" style="6" customWidth="1"/>
    <col min="12341" max="12341" width="23.125" style="6" bestFit="1" customWidth="1"/>
    <col min="12342" max="12537" width="9" style="6" customWidth="1"/>
    <col min="12538" max="12545" width="3.75" style="6"/>
    <col min="12546" max="12589" width="3.75" style="6" customWidth="1"/>
    <col min="12590" max="12590" width="4.375" style="6" bestFit="1" customWidth="1"/>
    <col min="12591" max="12593" width="11.75" style="6" customWidth="1"/>
    <col min="12594" max="12594" width="11.75" style="6" bestFit="1" customWidth="1"/>
    <col min="12595" max="12595" width="11.75" style="6" customWidth="1"/>
    <col min="12596" max="12596" width="9" style="6" customWidth="1"/>
    <col min="12597" max="12597" width="23.125" style="6" bestFit="1" customWidth="1"/>
    <col min="12598" max="12793" width="9" style="6" customWidth="1"/>
    <col min="12794" max="12801" width="3.75" style="6"/>
    <col min="12802" max="12845" width="3.75" style="6" customWidth="1"/>
    <col min="12846" max="12846" width="4.375" style="6" bestFit="1" customWidth="1"/>
    <col min="12847" max="12849" width="11.75" style="6" customWidth="1"/>
    <col min="12850" max="12850" width="11.75" style="6" bestFit="1" customWidth="1"/>
    <col min="12851" max="12851" width="11.75" style="6" customWidth="1"/>
    <col min="12852" max="12852" width="9" style="6" customWidth="1"/>
    <col min="12853" max="12853" width="23.125" style="6" bestFit="1" customWidth="1"/>
    <col min="12854" max="13049" width="9" style="6" customWidth="1"/>
    <col min="13050" max="13057" width="3.75" style="6"/>
    <col min="13058" max="13101" width="3.75" style="6" customWidth="1"/>
    <col min="13102" max="13102" width="4.375" style="6" bestFit="1" customWidth="1"/>
    <col min="13103" max="13105" width="11.75" style="6" customWidth="1"/>
    <col min="13106" max="13106" width="11.75" style="6" bestFit="1" customWidth="1"/>
    <col min="13107" max="13107" width="11.75" style="6" customWidth="1"/>
    <col min="13108" max="13108" width="9" style="6" customWidth="1"/>
    <col min="13109" max="13109" width="23.125" style="6" bestFit="1" customWidth="1"/>
    <col min="13110" max="13305" width="9" style="6" customWidth="1"/>
    <col min="13306" max="13313" width="3.75" style="6"/>
    <col min="13314" max="13357" width="3.75" style="6" customWidth="1"/>
    <col min="13358" max="13358" width="4.375" style="6" bestFit="1" customWidth="1"/>
    <col min="13359" max="13361" width="11.75" style="6" customWidth="1"/>
    <col min="13362" max="13362" width="11.75" style="6" bestFit="1" customWidth="1"/>
    <col min="13363" max="13363" width="11.75" style="6" customWidth="1"/>
    <col min="13364" max="13364" width="9" style="6" customWidth="1"/>
    <col min="13365" max="13365" width="23.125" style="6" bestFit="1" customWidth="1"/>
    <col min="13366" max="13561" width="9" style="6" customWidth="1"/>
    <col min="13562" max="13569" width="3.75" style="6"/>
    <col min="13570" max="13613" width="3.75" style="6" customWidth="1"/>
    <col min="13614" max="13614" width="4.375" style="6" bestFit="1" customWidth="1"/>
    <col min="13615" max="13617" width="11.75" style="6" customWidth="1"/>
    <col min="13618" max="13618" width="11.75" style="6" bestFit="1" customWidth="1"/>
    <col min="13619" max="13619" width="11.75" style="6" customWidth="1"/>
    <col min="13620" max="13620" width="9" style="6" customWidth="1"/>
    <col min="13621" max="13621" width="23.125" style="6" bestFit="1" customWidth="1"/>
    <col min="13622" max="13817" width="9" style="6" customWidth="1"/>
    <col min="13818" max="13825" width="3.75" style="6"/>
    <col min="13826" max="13869" width="3.75" style="6" customWidth="1"/>
    <col min="13870" max="13870" width="4.375" style="6" bestFit="1" customWidth="1"/>
    <col min="13871" max="13873" width="11.75" style="6" customWidth="1"/>
    <col min="13874" max="13874" width="11.75" style="6" bestFit="1" customWidth="1"/>
    <col min="13875" max="13875" width="11.75" style="6" customWidth="1"/>
    <col min="13876" max="13876" width="9" style="6" customWidth="1"/>
    <col min="13877" max="13877" width="23.125" style="6" bestFit="1" customWidth="1"/>
    <col min="13878" max="14073" width="9" style="6" customWidth="1"/>
    <col min="14074" max="14081" width="3.75" style="6"/>
    <col min="14082" max="14125" width="3.75" style="6" customWidth="1"/>
    <col min="14126" max="14126" width="4.375" style="6" bestFit="1" customWidth="1"/>
    <col min="14127" max="14129" width="11.75" style="6" customWidth="1"/>
    <col min="14130" max="14130" width="11.75" style="6" bestFit="1" customWidth="1"/>
    <col min="14131" max="14131" width="11.75" style="6" customWidth="1"/>
    <col min="14132" max="14132" width="9" style="6" customWidth="1"/>
    <col min="14133" max="14133" width="23.125" style="6" bestFit="1" customWidth="1"/>
    <col min="14134" max="14329" width="9" style="6" customWidth="1"/>
    <col min="14330" max="14337" width="3.75" style="6"/>
    <col min="14338" max="14381" width="3.75" style="6" customWidth="1"/>
    <col min="14382" max="14382" width="4.375" style="6" bestFit="1" customWidth="1"/>
    <col min="14383" max="14385" width="11.75" style="6" customWidth="1"/>
    <col min="14386" max="14386" width="11.75" style="6" bestFit="1" customWidth="1"/>
    <col min="14387" max="14387" width="11.75" style="6" customWidth="1"/>
    <col min="14388" max="14388" width="9" style="6" customWidth="1"/>
    <col min="14389" max="14389" width="23.125" style="6" bestFit="1" customWidth="1"/>
    <col min="14390" max="14585" width="9" style="6" customWidth="1"/>
    <col min="14586" max="14593" width="3.75" style="6"/>
    <col min="14594" max="14637" width="3.75" style="6" customWidth="1"/>
    <col min="14638" max="14638" width="4.375" style="6" bestFit="1" customWidth="1"/>
    <col min="14639" max="14641" width="11.75" style="6" customWidth="1"/>
    <col min="14642" max="14642" width="11.75" style="6" bestFit="1" customWidth="1"/>
    <col min="14643" max="14643" width="11.75" style="6" customWidth="1"/>
    <col min="14644" max="14644" width="9" style="6" customWidth="1"/>
    <col min="14645" max="14645" width="23.125" style="6" bestFit="1" customWidth="1"/>
    <col min="14646" max="14841" width="9" style="6" customWidth="1"/>
    <col min="14842" max="14849" width="3.75" style="6"/>
    <col min="14850" max="14893" width="3.75" style="6" customWidth="1"/>
    <col min="14894" max="14894" width="4.375" style="6" bestFit="1" customWidth="1"/>
    <col min="14895" max="14897" width="11.75" style="6" customWidth="1"/>
    <col min="14898" max="14898" width="11.75" style="6" bestFit="1" customWidth="1"/>
    <col min="14899" max="14899" width="11.75" style="6" customWidth="1"/>
    <col min="14900" max="14900" width="9" style="6" customWidth="1"/>
    <col min="14901" max="14901" width="23.125" style="6" bestFit="1" customWidth="1"/>
    <col min="14902" max="15097" width="9" style="6" customWidth="1"/>
    <col min="15098" max="15105" width="3.75" style="6"/>
    <col min="15106" max="15149" width="3.75" style="6" customWidth="1"/>
    <col min="15150" max="15150" width="4.375" style="6" bestFit="1" customWidth="1"/>
    <col min="15151" max="15153" width="11.75" style="6" customWidth="1"/>
    <col min="15154" max="15154" width="11.75" style="6" bestFit="1" customWidth="1"/>
    <col min="15155" max="15155" width="11.75" style="6" customWidth="1"/>
    <col min="15156" max="15156" width="9" style="6" customWidth="1"/>
    <col min="15157" max="15157" width="23.125" style="6" bestFit="1" customWidth="1"/>
    <col min="15158" max="15353" width="9" style="6" customWidth="1"/>
    <col min="15354" max="15361" width="3.75" style="6"/>
    <col min="15362" max="15405" width="3.75" style="6" customWidth="1"/>
    <col min="15406" max="15406" width="4.375" style="6" bestFit="1" customWidth="1"/>
    <col min="15407" max="15409" width="11.75" style="6" customWidth="1"/>
    <col min="15410" max="15410" width="11.75" style="6" bestFit="1" customWidth="1"/>
    <col min="15411" max="15411" width="11.75" style="6" customWidth="1"/>
    <col min="15412" max="15412" width="9" style="6" customWidth="1"/>
    <col min="15413" max="15413" width="23.125" style="6" bestFit="1" customWidth="1"/>
    <col min="15414" max="15609" width="9" style="6" customWidth="1"/>
    <col min="15610" max="15617" width="3.75" style="6"/>
    <col min="15618" max="15661" width="3.75" style="6" customWidth="1"/>
    <col min="15662" max="15662" width="4.375" style="6" bestFit="1" customWidth="1"/>
    <col min="15663" max="15665" width="11.75" style="6" customWidth="1"/>
    <col min="15666" max="15666" width="11.75" style="6" bestFit="1" customWidth="1"/>
    <col min="15667" max="15667" width="11.75" style="6" customWidth="1"/>
    <col min="15668" max="15668" width="9" style="6" customWidth="1"/>
    <col min="15669" max="15669" width="23.125" style="6" bestFit="1" customWidth="1"/>
    <col min="15670" max="15865" width="9" style="6" customWidth="1"/>
    <col min="15866" max="15873" width="3.75" style="6"/>
    <col min="15874" max="15917" width="3.75" style="6" customWidth="1"/>
    <col min="15918" max="15918" width="4.375" style="6" bestFit="1" customWidth="1"/>
    <col min="15919" max="15921" width="11.75" style="6" customWidth="1"/>
    <col min="15922" max="15922" width="11.75" style="6" bestFit="1" customWidth="1"/>
    <col min="15923" max="15923" width="11.75" style="6" customWidth="1"/>
    <col min="15924" max="15924" width="9" style="6" customWidth="1"/>
    <col min="15925" max="15925" width="23.125" style="6" bestFit="1" customWidth="1"/>
    <col min="15926" max="16121" width="9" style="6" customWidth="1"/>
    <col min="16122" max="16129" width="3.75" style="6"/>
    <col min="16130" max="16173" width="3.75" style="6" customWidth="1"/>
    <col min="16174" max="16174" width="4.375" style="6" bestFit="1" customWidth="1"/>
    <col min="16175" max="16177" width="11.75" style="6" customWidth="1"/>
    <col min="16178" max="16178" width="11.75" style="6" bestFit="1" customWidth="1"/>
    <col min="16179" max="16179" width="11.75" style="6" customWidth="1"/>
    <col min="16180" max="16180" width="9" style="6" customWidth="1"/>
    <col min="16181" max="16181" width="23.125" style="6" bestFit="1" customWidth="1"/>
    <col min="16182" max="16377" width="9" style="6" customWidth="1"/>
    <col min="16378" max="16384" width="3.75" style="6"/>
  </cols>
  <sheetData>
    <row r="1" spans="1:53" ht="27" customHeight="1">
      <c r="A1" s="628" t="s">
        <v>429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9"/>
      <c r="AV1" s="629"/>
      <c r="AW1" s="629"/>
      <c r="AX1" s="629"/>
      <c r="AY1" s="629"/>
      <c r="AZ1" s="629"/>
      <c r="BA1" s="82"/>
    </row>
    <row r="2" spans="1:53" ht="21" customHeight="1">
      <c r="B2" s="630"/>
      <c r="C2" s="630"/>
      <c r="D2" s="630"/>
      <c r="E2" s="630"/>
      <c r="F2" s="630"/>
      <c r="G2" s="630"/>
      <c r="H2" s="630"/>
      <c r="I2" s="630"/>
      <c r="J2" s="630"/>
      <c r="K2" s="630"/>
    </row>
    <row r="3" spans="1:53" ht="48">
      <c r="A3" s="631" t="s">
        <v>483</v>
      </c>
      <c r="B3" s="631"/>
      <c r="C3" s="631"/>
      <c r="D3" s="631"/>
      <c r="E3" s="631" t="str">
        <f ca="1">A5</f>
        <v>石井ＦＣ</v>
      </c>
      <c r="F3" s="631"/>
      <c r="G3" s="631"/>
      <c r="H3" s="631"/>
      <c r="I3" s="615" t="str">
        <f ca="1">A7</f>
        <v>細谷ＳＣ</v>
      </c>
      <c r="J3" s="615"/>
      <c r="K3" s="615"/>
      <c r="L3" s="615"/>
      <c r="M3" s="615" t="str">
        <f ca="1">A9</f>
        <v>ＦＣみらい Ｖ</v>
      </c>
      <c r="N3" s="615"/>
      <c r="O3" s="615"/>
      <c r="P3" s="615"/>
      <c r="Q3" s="615" t="str">
        <f ca="1">A11</f>
        <v>岡西ＦＣ</v>
      </c>
      <c r="R3" s="615"/>
      <c r="S3" s="615"/>
      <c r="T3" s="615"/>
      <c r="U3" s="631" t="str">
        <f ca="1">A13</f>
        <v>ＦＣグランディール宇都宮</v>
      </c>
      <c r="V3" s="631"/>
      <c r="W3" s="631"/>
      <c r="X3" s="631"/>
      <c r="Y3" s="615" t="str">
        <f ca="1">A15</f>
        <v>ＦＣグラシアス</v>
      </c>
      <c r="Z3" s="615"/>
      <c r="AA3" s="615"/>
      <c r="AB3" s="615"/>
      <c r="AC3" s="615" t="str">
        <f ca="1">A17</f>
        <v>岡本ＦＣ</v>
      </c>
      <c r="AD3" s="615"/>
      <c r="AE3" s="615"/>
      <c r="AF3" s="615"/>
      <c r="AG3" s="615" t="str">
        <f ca="1">A19</f>
        <v>シャルムグランツＳＣ</v>
      </c>
      <c r="AH3" s="615"/>
      <c r="AI3" s="615"/>
      <c r="AJ3" s="615"/>
      <c r="AK3" s="615" t="str">
        <f ca="1">A21</f>
        <v>カテット白沢ＳＳ</v>
      </c>
      <c r="AL3" s="615"/>
      <c r="AM3" s="615"/>
      <c r="AN3" s="615"/>
      <c r="AO3" s="615" t="str">
        <f ca="1">A23</f>
        <v>ＦＣアリーバ</v>
      </c>
      <c r="AP3" s="615"/>
      <c r="AQ3" s="615"/>
      <c r="AR3" s="615"/>
      <c r="AS3" s="236" t="s">
        <v>7</v>
      </c>
      <c r="AT3" s="237" t="s">
        <v>8</v>
      </c>
      <c r="AU3" s="238" t="s">
        <v>11</v>
      </c>
      <c r="AV3" s="238" t="s">
        <v>461</v>
      </c>
      <c r="AW3" s="238" t="s">
        <v>462</v>
      </c>
      <c r="AX3" s="238"/>
      <c r="AY3" s="239" t="s">
        <v>12</v>
      </c>
      <c r="AZ3" s="240" t="s">
        <v>141</v>
      </c>
      <c r="BA3" s="84"/>
    </row>
    <row r="4" spans="1:53" ht="17.25" customHeight="1">
      <c r="A4" s="604" t="s">
        <v>484</v>
      </c>
      <c r="B4" s="605"/>
      <c r="C4" s="605"/>
      <c r="D4" s="605"/>
      <c r="E4" s="616"/>
      <c r="F4" s="617"/>
      <c r="G4" s="617"/>
      <c r="H4" s="618"/>
      <c r="I4" s="622" t="str">
        <f>IF(OR(J4="",L4=""),"",IF(J4&gt;L4,"○",IF(J4&lt;L4,"×",IF(J4=L4,"△"))))</f>
        <v>△</v>
      </c>
      <c r="J4" s="624">
        <v>2</v>
      </c>
      <c r="K4" s="611" t="s">
        <v>485</v>
      </c>
      <c r="L4" s="626">
        <v>2</v>
      </c>
      <c r="M4" s="622" t="str">
        <f>IF(OR(N4="",P4=""),"",IF(N4&gt;P4,"○",IF(N4&lt;P4,"×",IF(N4=P4,"△"))))</f>
        <v>○</v>
      </c>
      <c r="N4" s="624">
        <v>7</v>
      </c>
      <c r="O4" s="611" t="s">
        <v>485</v>
      </c>
      <c r="P4" s="626">
        <v>0</v>
      </c>
      <c r="Q4" s="622" t="str">
        <f>IF(OR(R4="",T4=""),"",IF(R4&gt;T4,"○",IF(R4&lt;T4,"×",IF(R4=T4,"△"))))</f>
        <v>○</v>
      </c>
      <c r="R4" s="647">
        <v>10</v>
      </c>
      <c r="S4" s="611" t="s">
        <v>13</v>
      </c>
      <c r="T4" s="645">
        <v>0</v>
      </c>
      <c r="U4" s="622" t="str">
        <f>IF(OR(V4="",X4=""),"",IF(V4&gt;X4,"○",IF(V4&lt;X4,"×",IF(V4=X4,"△"))))</f>
        <v>○</v>
      </c>
      <c r="V4" s="624">
        <v>2</v>
      </c>
      <c r="W4" s="611" t="s">
        <v>13</v>
      </c>
      <c r="X4" s="626">
        <v>0</v>
      </c>
      <c r="Y4" s="622" t="str">
        <f>IF(OR(Z4="",AB4=""),"",IF(Z4&gt;AB4,"○",IF(Z4&lt;AB4,"×",IF(Z4=AB4,"△"))))</f>
        <v>×</v>
      </c>
      <c r="Z4" s="650">
        <v>1</v>
      </c>
      <c r="AA4" s="652" t="s">
        <v>13</v>
      </c>
      <c r="AB4" s="654">
        <v>2</v>
      </c>
      <c r="AC4" s="622" t="str">
        <f>IF(OR(AD4="",AF4=""),"",IF(AD4&gt;AF4,"○",IF(AD4&lt;AF4,"×",IF(AD4=AF4,"△"))))</f>
        <v>○</v>
      </c>
      <c r="AD4" s="656">
        <v>2</v>
      </c>
      <c r="AE4" s="611" t="s">
        <v>13</v>
      </c>
      <c r="AF4" s="645">
        <v>0</v>
      </c>
      <c r="AG4" s="622" t="str">
        <f>IF(OR(AH4="",AJ4=""),"",IF(AH4&gt;AJ4,"○",IF(AH4&lt;AJ4,"×",IF(AH4=AJ4,"△"))))</f>
        <v>○</v>
      </c>
      <c r="AH4" s="624">
        <v>4</v>
      </c>
      <c r="AI4" s="611" t="s">
        <v>13</v>
      </c>
      <c r="AJ4" s="634">
        <v>2</v>
      </c>
      <c r="AK4" s="622" t="str">
        <f>IF(OR(AL4="",AN4=""),"",IF(AL4&gt;AN4,"○",IF(AL4&lt;AN4,"×",IF(AL4=AN4,"△"))))</f>
        <v>○</v>
      </c>
      <c r="AL4" s="624">
        <v>2</v>
      </c>
      <c r="AM4" s="611" t="s">
        <v>13</v>
      </c>
      <c r="AN4" s="634">
        <v>0</v>
      </c>
      <c r="AO4" s="622" t="str">
        <f>IF(OR(AP4="",AR4=""),"",IF(AP4&gt;AR4,"○",IF(AP4&lt;AR4,"×",IF(AP4=AR4,"△"))))</f>
        <v>○</v>
      </c>
      <c r="AP4" s="624">
        <v>1</v>
      </c>
      <c r="AQ4" s="611" t="s">
        <v>485</v>
      </c>
      <c r="AR4" s="636">
        <v>0</v>
      </c>
      <c r="AS4" s="638">
        <f>COUNTIF(E4:AR5,"○")+COUNTIF(E4:AR5,"×")+COUNTIF(E4:AR5,"△")</f>
        <v>9</v>
      </c>
      <c r="AT4" s="640">
        <f>COUNTIF(E4:AR5,"○")*3+COUNTIF(E4:AR5,"△")</f>
        <v>22</v>
      </c>
      <c r="AU4" s="642">
        <f>IF(AS4=0,0,AT4/(AS4*3))</f>
        <v>0.81481481481481477</v>
      </c>
      <c r="AV4" s="632">
        <f>SUM(F4,J4,N4,R4,V4,Z4,AD4,AH4,AL4,AP4)-SUM(H4,L4,P4,T4,X4,AB4,AF4,AJ4,AN4,AR4)</f>
        <v>25</v>
      </c>
      <c r="AW4" s="632">
        <f>SUM(F4,J4,N4,R4,V4,Z4,AD4,AH4,AL4,AP4)</f>
        <v>31</v>
      </c>
      <c r="AX4" s="632">
        <f>AU4+AV4*0.001+AW4*0.00001</f>
        <v>0.84012481481481482</v>
      </c>
      <c r="AY4" s="644">
        <f>RANK(AX4,$AX$4:$AX$23)</f>
        <v>3</v>
      </c>
      <c r="AZ4" s="632">
        <f>RANK(AX4,$AX$4:$AX$85)</f>
        <v>7</v>
      </c>
      <c r="BA4" s="85"/>
    </row>
    <row r="5" spans="1:53" ht="17.25" customHeight="1">
      <c r="A5" s="601" t="str">
        <f ca="1">INDIRECT("U12組合せ!d"&amp;(ROW()-1)/2+8)</f>
        <v>石井ＦＣ</v>
      </c>
      <c r="B5" s="602"/>
      <c r="C5" s="602"/>
      <c r="D5" s="603"/>
      <c r="E5" s="619"/>
      <c r="F5" s="620"/>
      <c r="G5" s="620"/>
      <c r="H5" s="621"/>
      <c r="I5" s="623"/>
      <c r="J5" s="625"/>
      <c r="K5" s="612"/>
      <c r="L5" s="627"/>
      <c r="M5" s="623"/>
      <c r="N5" s="625"/>
      <c r="O5" s="612"/>
      <c r="P5" s="627"/>
      <c r="Q5" s="623"/>
      <c r="R5" s="648"/>
      <c r="S5" s="612"/>
      <c r="T5" s="646"/>
      <c r="U5" s="623"/>
      <c r="V5" s="625"/>
      <c r="W5" s="612"/>
      <c r="X5" s="627"/>
      <c r="Y5" s="623"/>
      <c r="Z5" s="651"/>
      <c r="AA5" s="653"/>
      <c r="AB5" s="655"/>
      <c r="AC5" s="623"/>
      <c r="AD5" s="657"/>
      <c r="AE5" s="612"/>
      <c r="AF5" s="646"/>
      <c r="AG5" s="623"/>
      <c r="AH5" s="625"/>
      <c r="AI5" s="612"/>
      <c r="AJ5" s="635"/>
      <c r="AK5" s="623"/>
      <c r="AL5" s="625"/>
      <c r="AM5" s="612"/>
      <c r="AN5" s="635"/>
      <c r="AO5" s="623"/>
      <c r="AP5" s="625"/>
      <c r="AQ5" s="612"/>
      <c r="AR5" s="637"/>
      <c r="AS5" s="639"/>
      <c r="AT5" s="641"/>
      <c r="AU5" s="643"/>
      <c r="AV5" s="649"/>
      <c r="AW5" s="649"/>
      <c r="AX5" s="649"/>
      <c r="AY5" s="633"/>
      <c r="AZ5" s="633"/>
      <c r="BA5" s="85"/>
    </row>
    <row r="6" spans="1:53" ht="17.25" customHeight="1">
      <c r="A6" s="604" t="s">
        <v>486</v>
      </c>
      <c r="B6" s="605"/>
      <c r="C6" s="605"/>
      <c r="D6" s="606"/>
      <c r="E6" s="607" t="str">
        <f>IF(OR(F6="",H6=""),"",IF(F6&gt;H6,"○",IF(F6&lt;H6,"×",IF(F6=H6,"△"))))</f>
        <v>△</v>
      </c>
      <c r="F6" s="609">
        <f>IF(L4="","",L4)</f>
        <v>2</v>
      </c>
      <c r="G6" s="611" t="s">
        <v>487</v>
      </c>
      <c r="H6" s="613">
        <f>IF(J4="","",J4)</f>
        <v>2</v>
      </c>
      <c r="I6" s="616"/>
      <c r="J6" s="617"/>
      <c r="K6" s="617"/>
      <c r="L6" s="618"/>
      <c r="M6" s="622" t="str">
        <f>IF(OR(N6="",P6=""),"",IF(N6&gt;P6,"○",IF(N6&lt;P6,"×",IF(N6=P6,"△"))))</f>
        <v>○</v>
      </c>
      <c r="N6" s="624">
        <v>5</v>
      </c>
      <c r="O6" s="611" t="s">
        <v>485</v>
      </c>
      <c r="P6" s="626">
        <v>0</v>
      </c>
      <c r="Q6" s="622" t="str">
        <f>IF(OR(R6="",T6=""),"",IF(R6&gt;T6,"○",IF(R6&lt;T6,"×",IF(R6=T6,"△"))))</f>
        <v>○</v>
      </c>
      <c r="R6" s="624">
        <v>13</v>
      </c>
      <c r="S6" s="611" t="s">
        <v>13</v>
      </c>
      <c r="T6" s="626">
        <v>1</v>
      </c>
      <c r="U6" s="622" t="str">
        <f>IF(OR(V6="",X6=""),"",IF(V6&gt;X6,"○",IF(V6&lt;X6,"×",IF(V6=X6,"△"))))</f>
        <v>○</v>
      </c>
      <c r="V6" s="656">
        <v>6</v>
      </c>
      <c r="W6" s="611" t="s">
        <v>13</v>
      </c>
      <c r="X6" s="645">
        <v>1</v>
      </c>
      <c r="Y6" s="622" t="str">
        <f>IF(OR(Z6="",AB6=""),"",IF(Z6&gt;AB6,"○",IF(Z6&lt;AB6,"×",IF(Z6=AB6,"△"))))</f>
        <v>○</v>
      </c>
      <c r="Z6" s="624">
        <v>2</v>
      </c>
      <c r="AA6" s="611" t="s">
        <v>13</v>
      </c>
      <c r="AB6" s="626">
        <v>0</v>
      </c>
      <c r="AC6" s="622" t="str">
        <f>IF(OR(AD6="",AF6=""),"",IF(AD6&gt;AF6,"○",IF(AD6&lt;AF6,"×",IF(AD6=AF6,"△"))))</f>
        <v>○</v>
      </c>
      <c r="AD6" s="650">
        <v>8</v>
      </c>
      <c r="AE6" s="652" t="s">
        <v>13</v>
      </c>
      <c r="AF6" s="654">
        <v>0</v>
      </c>
      <c r="AG6" s="622" t="str">
        <f>IF(OR(AH6="",AJ6=""),"",IF(AH6&gt;AJ6,"○",IF(AH6&lt;AJ6,"×",IF(AH6=AJ6,"△"))))</f>
        <v>○</v>
      </c>
      <c r="AH6" s="662">
        <v>10</v>
      </c>
      <c r="AI6" s="652" t="s">
        <v>13</v>
      </c>
      <c r="AJ6" s="660">
        <v>0</v>
      </c>
      <c r="AK6" s="622" t="str">
        <f>IF(OR(AL6="",AN6=""),"",IF(AL6&gt;AN6,"○",IF(AL6&lt;AN6,"×",IF(AL6=AN6,"△"))))</f>
        <v>×</v>
      </c>
      <c r="AL6" s="624">
        <v>1</v>
      </c>
      <c r="AM6" s="611" t="s">
        <v>13</v>
      </c>
      <c r="AN6" s="634">
        <v>3</v>
      </c>
      <c r="AO6" s="622" t="str">
        <f>IF(OR(AP6="",AR6=""),"",IF(AP6&gt;AR6,"○",IF(AP6&lt;AR6,"×",IF(AP6=AR6,"△"))))</f>
        <v>○</v>
      </c>
      <c r="AP6" s="624">
        <v>3</v>
      </c>
      <c r="AQ6" s="611" t="s">
        <v>485</v>
      </c>
      <c r="AR6" s="636">
        <v>0</v>
      </c>
      <c r="AS6" s="638">
        <f>COUNTIF(E6:AR7,"○")+COUNTIF(E6:AR7,"×")+COUNTIF(E6:AR7,"△")</f>
        <v>9</v>
      </c>
      <c r="AT6" s="658">
        <f t="shared" ref="AT6" si="0">COUNTIF(E6:AR7,"○")*3+COUNTIF(E6:AR7,"△")</f>
        <v>22</v>
      </c>
      <c r="AU6" s="632">
        <f t="shared" ref="AU6" si="1">IF(AS6=0,0,AT6/(AS6*3))</f>
        <v>0.81481481481481477</v>
      </c>
      <c r="AV6" s="632">
        <f>SUM(F6,J6,N6,R6,V6,Z6,AD6,AH6,AL6,AP6)-SUM(H6,L6,P6,T6,X6,AB6,AF6,AJ6,AN6,AR6)</f>
        <v>43</v>
      </c>
      <c r="AW6" s="632">
        <f t="shared" ref="AW6" si="2">SUM(F6,J6,N6,R6,V6,Z6,AD6,AH6,AL6,AP6)</f>
        <v>50</v>
      </c>
      <c r="AX6" s="632">
        <f>AU6+AV6*0.001+AW6*0.00001</f>
        <v>0.85831481481481475</v>
      </c>
      <c r="AY6" s="644">
        <f>RANK(AX6,$AX$4:$AX$23)</f>
        <v>2</v>
      </c>
      <c r="AZ6" s="632">
        <f>RANK(AX6,$AX$4:$AX$85)</f>
        <v>5</v>
      </c>
      <c r="BA6" s="85"/>
    </row>
    <row r="7" spans="1:53" ht="17.25" customHeight="1">
      <c r="A7" s="601" t="str">
        <f ca="1">INDIRECT("U12組合せ!d"&amp;(ROW()-1)/2+8)</f>
        <v>細谷ＳＣ</v>
      </c>
      <c r="B7" s="602"/>
      <c r="C7" s="602"/>
      <c r="D7" s="603"/>
      <c r="E7" s="608"/>
      <c r="F7" s="610"/>
      <c r="G7" s="612"/>
      <c r="H7" s="614"/>
      <c r="I7" s="619"/>
      <c r="J7" s="620"/>
      <c r="K7" s="620"/>
      <c r="L7" s="621"/>
      <c r="M7" s="623"/>
      <c r="N7" s="625"/>
      <c r="O7" s="612"/>
      <c r="P7" s="627"/>
      <c r="Q7" s="623"/>
      <c r="R7" s="625"/>
      <c r="S7" s="612"/>
      <c r="T7" s="627"/>
      <c r="U7" s="623"/>
      <c r="V7" s="657"/>
      <c r="W7" s="612"/>
      <c r="X7" s="646"/>
      <c r="Y7" s="623"/>
      <c r="Z7" s="625"/>
      <c r="AA7" s="612"/>
      <c r="AB7" s="627"/>
      <c r="AC7" s="623"/>
      <c r="AD7" s="651"/>
      <c r="AE7" s="653"/>
      <c r="AF7" s="655"/>
      <c r="AG7" s="623"/>
      <c r="AH7" s="663"/>
      <c r="AI7" s="653"/>
      <c r="AJ7" s="661"/>
      <c r="AK7" s="623"/>
      <c r="AL7" s="625"/>
      <c r="AM7" s="612"/>
      <c r="AN7" s="635"/>
      <c r="AO7" s="623"/>
      <c r="AP7" s="625"/>
      <c r="AQ7" s="612"/>
      <c r="AR7" s="637"/>
      <c r="AS7" s="639"/>
      <c r="AT7" s="659"/>
      <c r="AU7" s="633"/>
      <c r="AV7" s="649"/>
      <c r="AW7" s="649"/>
      <c r="AX7" s="649"/>
      <c r="AY7" s="633"/>
      <c r="AZ7" s="633"/>
      <c r="BA7" s="85"/>
    </row>
    <row r="8" spans="1:53" ht="17.25" customHeight="1">
      <c r="A8" s="604" t="s">
        <v>488</v>
      </c>
      <c r="B8" s="605"/>
      <c r="C8" s="605"/>
      <c r="D8" s="606"/>
      <c r="E8" s="607" t="str">
        <f>IF(OR(F8="",H8=""),"",IF(F8&gt;H8,"○",IF(F8&lt;H8,"×",IF(F8=H8,"△"))))</f>
        <v>×</v>
      </c>
      <c r="F8" s="609">
        <f>IF(P4="","",P4)</f>
        <v>0</v>
      </c>
      <c r="G8" s="611" t="s">
        <v>487</v>
      </c>
      <c r="H8" s="613">
        <f>IF(N4="","",N4)</f>
        <v>7</v>
      </c>
      <c r="I8" s="607" t="str">
        <f>IF(OR(J8="",L8=""),"",IF(J8&gt;L8,"○",IF(J8&lt;L8,"×",IF(J8=L8,"△"))))</f>
        <v>×</v>
      </c>
      <c r="J8" s="609">
        <f>IF(P6="","",P6)</f>
        <v>0</v>
      </c>
      <c r="K8" s="611" t="s">
        <v>487</v>
      </c>
      <c r="L8" s="613">
        <f>IF(N6="","",N6)</f>
        <v>5</v>
      </c>
      <c r="M8" s="616"/>
      <c r="N8" s="617"/>
      <c r="O8" s="617"/>
      <c r="P8" s="618"/>
      <c r="Q8" s="622" t="str">
        <f>IF(OR(R8="",T8=""),"",IF(R8&gt;T8,"○",IF(R8&lt;T8,"×",IF(R8=T8,"△"))))</f>
        <v>×</v>
      </c>
      <c r="R8" s="624">
        <v>1</v>
      </c>
      <c r="S8" s="611" t="s">
        <v>485</v>
      </c>
      <c r="T8" s="626">
        <v>3</v>
      </c>
      <c r="U8" s="622" t="str">
        <f>IF(OR(V8="",X8=""),"",IF(V8&gt;X8,"○",IF(V8&lt;X8,"×",IF(V8=X8,"△"))))</f>
        <v>×</v>
      </c>
      <c r="V8" s="624">
        <v>0</v>
      </c>
      <c r="W8" s="611" t="s">
        <v>13</v>
      </c>
      <c r="X8" s="626">
        <v>5</v>
      </c>
      <c r="Y8" s="622" t="str">
        <f>IF(OR(Z8="",AB8=""),"",IF(Z8&gt;AB8,"○",IF(Z8&lt;AB8,"×",IF(Z8=AB8,"△"))))</f>
        <v>×</v>
      </c>
      <c r="Z8" s="656">
        <v>0</v>
      </c>
      <c r="AA8" s="611" t="s">
        <v>13</v>
      </c>
      <c r="AB8" s="645">
        <v>8</v>
      </c>
      <c r="AC8" s="622" t="str">
        <f>IF(OR(AD8="",AF8=""),"",IF(AD8&gt;AF8,"○",IF(AD8&lt;AF8,"×",IF(AD8=AF8,"△"))))</f>
        <v>×</v>
      </c>
      <c r="AD8" s="624">
        <v>0</v>
      </c>
      <c r="AE8" s="611" t="s">
        <v>13</v>
      </c>
      <c r="AF8" s="626">
        <v>2</v>
      </c>
      <c r="AG8" s="622" t="str">
        <f>IF(OR(AH8="",AJ8=""),"",IF(AH8&gt;AJ8,"○",IF(AH8&lt;AJ8,"×",IF(AH8=AJ8,"△"))))</f>
        <v>×</v>
      </c>
      <c r="AH8" s="650">
        <v>0</v>
      </c>
      <c r="AI8" s="652" t="s">
        <v>13</v>
      </c>
      <c r="AJ8" s="654">
        <v>3</v>
      </c>
      <c r="AK8" s="622" t="str">
        <f>IF(OR(AL8="",AN8=""),"",IF(AL8&gt;AN8,"○",IF(AL8&lt;AN8,"×",IF(AL8=AN8,"△"))))</f>
        <v>×</v>
      </c>
      <c r="AL8" s="656">
        <v>1</v>
      </c>
      <c r="AM8" s="611" t="s">
        <v>13</v>
      </c>
      <c r="AN8" s="611">
        <v>7</v>
      </c>
      <c r="AO8" s="622" t="str">
        <f>IF(OR(AP8="",AR8=""),"",IF(AP8&gt;AR8,"○",IF(AP8&lt;AR8,"×",IF(AP8=AR8,"△"))))</f>
        <v>×</v>
      </c>
      <c r="AP8" s="656">
        <v>0</v>
      </c>
      <c r="AQ8" s="611" t="s">
        <v>485</v>
      </c>
      <c r="AR8" s="645">
        <v>5</v>
      </c>
      <c r="AS8" s="638">
        <f>COUNTIF(E8:AR9,"○")+COUNTIF(E8:AR9,"×")+COUNTIF(E8:AR9,"△")</f>
        <v>9</v>
      </c>
      <c r="AT8" s="640">
        <f t="shared" ref="AT8" si="3">COUNTIF(E8:AR9,"○")*3+COUNTIF(E8:AR9,"△")</f>
        <v>0</v>
      </c>
      <c r="AU8" s="642">
        <f t="shared" ref="AU8" si="4">IF(AS8=0,0,AT8/(AS8*3))</f>
        <v>0</v>
      </c>
      <c r="AV8" s="632">
        <f>SUM(F8,J8,N8,R8,V8,Z8,AD8,AH8,AL8,AP8)-SUM(H8,L8,P8,T8,X8,AB8,AF8,AJ8,AN8,AR8)</f>
        <v>-43</v>
      </c>
      <c r="AW8" s="632">
        <f t="shared" ref="AW8" si="5">SUM(F8,J8,N8,R8,V8,Z8,AD8,AH8,AL8,AP8)</f>
        <v>2</v>
      </c>
      <c r="AX8" s="632">
        <f>AU8+AV8*0.001+AW8*0.00001</f>
        <v>-4.2980000000000004E-2</v>
      </c>
      <c r="AY8" s="644">
        <f>RANK(AX8,$AX$4:$AX$23)</f>
        <v>10</v>
      </c>
      <c r="AZ8" s="632">
        <f>RANK(AX8,$AX$4:$AX$85)</f>
        <v>35</v>
      </c>
      <c r="BA8" s="85"/>
    </row>
    <row r="9" spans="1:53" ht="17.25" customHeight="1">
      <c r="A9" s="601" t="str">
        <f ca="1">INDIRECT("U12組合せ!d"&amp;(ROW()-1)/2+8)</f>
        <v>ＦＣみらい Ｖ</v>
      </c>
      <c r="B9" s="602"/>
      <c r="C9" s="602"/>
      <c r="D9" s="603"/>
      <c r="E9" s="608"/>
      <c r="F9" s="610"/>
      <c r="G9" s="612"/>
      <c r="H9" s="614"/>
      <c r="I9" s="608"/>
      <c r="J9" s="610"/>
      <c r="K9" s="612"/>
      <c r="L9" s="614"/>
      <c r="M9" s="619"/>
      <c r="N9" s="620"/>
      <c r="O9" s="620"/>
      <c r="P9" s="621"/>
      <c r="Q9" s="623"/>
      <c r="R9" s="625"/>
      <c r="S9" s="612"/>
      <c r="T9" s="627"/>
      <c r="U9" s="623"/>
      <c r="V9" s="625"/>
      <c r="W9" s="612"/>
      <c r="X9" s="627"/>
      <c r="Y9" s="623"/>
      <c r="Z9" s="657"/>
      <c r="AA9" s="612"/>
      <c r="AB9" s="646"/>
      <c r="AC9" s="623"/>
      <c r="AD9" s="625"/>
      <c r="AE9" s="612"/>
      <c r="AF9" s="627"/>
      <c r="AG9" s="623"/>
      <c r="AH9" s="651"/>
      <c r="AI9" s="653"/>
      <c r="AJ9" s="655"/>
      <c r="AK9" s="623"/>
      <c r="AL9" s="657"/>
      <c r="AM9" s="612"/>
      <c r="AN9" s="612"/>
      <c r="AO9" s="623"/>
      <c r="AP9" s="657"/>
      <c r="AQ9" s="612"/>
      <c r="AR9" s="646"/>
      <c r="AS9" s="639"/>
      <c r="AT9" s="641"/>
      <c r="AU9" s="643"/>
      <c r="AV9" s="649"/>
      <c r="AW9" s="649"/>
      <c r="AX9" s="649"/>
      <c r="AY9" s="633"/>
      <c r="AZ9" s="633"/>
      <c r="BA9" s="85"/>
    </row>
    <row r="10" spans="1:53" ht="17.25" customHeight="1">
      <c r="A10" s="604" t="s">
        <v>489</v>
      </c>
      <c r="B10" s="605"/>
      <c r="C10" s="605"/>
      <c r="D10" s="606"/>
      <c r="E10" s="607" t="str">
        <f>IF(OR(F10="",H10=""),"",IF(F10&gt;H10,"○",IF(F10&lt;H10,"×",IF(F10=H10,"△"))))</f>
        <v>×</v>
      </c>
      <c r="F10" s="609">
        <f>IF(T4="","",T4)</f>
        <v>0</v>
      </c>
      <c r="G10" s="611" t="s">
        <v>487</v>
      </c>
      <c r="H10" s="613">
        <f>IF(R4="","",R4)</f>
        <v>10</v>
      </c>
      <c r="I10" s="607" t="str">
        <f>IF(OR(J10="",L10=""),"",IF(J10&gt;L10,"○",IF(J10&lt;L10,"×",IF(J10=L10,"△"))))</f>
        <v>×</v>
      </c>
      <c r="J10" s="656">
        <f>IF(T6="","",T6)</f>
        <v>1</v>
      </c>
      <c r="K10" s="611" t="s">
        <v>487</v>
      </c>
      <c r="L10" s="645">
        <f>IF(R6="","",R6)</f>
        <v>13</v>
      </c>
      <c r="M10" s="607" t="str">
        <f>IF(OR(N10="",P10=""),"",IF(N10&gt;P10,"○",IF(N10&lt;P10,"×",IF(N10=P10,"△"))))</f>
        <v>○</v>
      </c>
      <c r="N10" s="609">
        <f>IF(T8="","",T8)</f>
        <v>3</v>
      </c>
      <c r="O10" s="611" t="s">
        <v>487</v>
      </c>
      <c r="P10" s="613">
        <f>IF(R8="","",R8)</f>
        <v>1</v>
      </c>
      <c r="Q10" s="616"/>
      <c r="R10" s="617"/>
      <c r="S10" s="617"/>
      <c r="T10" s="618"/>
      <c r="U10" s="622" t="str">
        <f>IF(OR(V10="",X10=""),"",IF(V10&gt;X10,"○",IF(V10&lt;X10,"×",IF(V10=X10,"△"))))</f>
        <v>×</v>
      </c>
      <c r="V10" s="624">
        <v>1</v>
      </c>
      <c r="W10" s="611" t="s">
        <v>485</v>
      </c>
      <c r="X10" s="626">
        <v>7</v>
      </c>
      <c r="Y10" s="622" t="str">
        <f>IF(OR(Z10="",AB10=""),"",IF(Z10&gt;AB10,"○",IF(Z10&lt;AB10,"×",IF(Z10=AB10,"△"))))</f>
        <v>×</v>
      </c>
      <c r="Z10" s="624">
        <v>0</v>
      </c>
      <c r="AA10" s="611" t="s">
        <v>13</v>
      </c>
      <c r="AB10" s="626">
        <v>8</v>
      </c>
      <c r="AC10" s="622" t="str">
        <f>IF(OR(AD10="",AF10=""),"",IF(AD10&gt;AF10,"○",IF(AD10&lt;AF10,"×",IF(AD10=AF10,"△"))))</f>
        <v>△</v>
      </c>
      <c r="AD10" s="656">
        <v>2</v>
      </c>
      <c r="AE10" s="611" t="s">
        <v>13</v>
      </c>
      <c r="AF10" s="645">
        <v>2</v>
      </c>
      <c r="AG10" s="622" t="str">
        <f>IF(OR(AH10="",AJ10=""),"",IF(AH10&gt;AJ10,"○",IF(AH10&lt;AJ10,"×",IF(AH10=AJ10,"△"))))</f>
        <v>×</v>
      </c>
      <c r="AH10" s="650">
        <v>2</v>
      </c>
      <c r="AI10" s="652" t="s">
        <v>13</v>
      </c>
      <c r="AJ10" s="654">
        <v>4</v>
      </c>
      <c r="AK10" s="622" t="str">
        <f>IF(OR(AL10="",AN10=""),"",IF(AL10&gt;AN10,"○",IF(AL10&lt;AN10,"×",IF(AL10=AN10,"△"))))</f>
        <v>×</v>
      </c>
      <c r="AL10" s="650">
        <v>0</v>
      </c>
      <c r="AM10" s="652" t="s">
        <v>13</v>
      </c>
      <c r="AN10" s="664">
        <v>9</v>
      </c>
      <c r="AO10" s="622" t="str">
        <f>IF(OR(AP10="",AR10=""),"",IF(AP10&gt;AR10,"○",IF(AP10&lt;AR10,"×",IF(AP10=AR10,"△"))))</f>
        <v>×</v>
      </c>
      <c r="AP10" s="624">
        <v>0</v>
      </c>
      <c r="AQ10" s="611" t="s">
        <v>13</v>
      </c>
      <c r="AR10" s="626">
        <v>8</v>
      </c>
      <c r="AS10" s="638">
        <f>COUNTIF(E10:AR11,"○")+COUNTIF(E10:AR11,"×")+COUNTIF(E10:AR11,"△")</f>
        <v>9</v>
      </c>
      <c r="AT10" s="640">
        <f t="shared" ref="AT10" si="6">COUNTIF(E10:AR11,"○")*3+COUNTIF(E10:AR11,"△")</f>
        <v>4</v>
      </c>
      <c r="AU10" s="632">
        <f t="shared" ref="AU10" si="7">IF(AS10=0,0,AT10/(AS10*3))</f>
        <v>0.14814814814814814</v>
      </c>
      <c r="AV10" s="632">
        <f>SUM(F10,J10,N10,R10,V10,Z10,AD10,AH10,AL10,AP10)-SUM(H10,L10,P10,T10,X10,AB10,AF10,AJ10,AN10,AR10)</f>
        <v>-53</v>
      </c>
      <c r="AW10" s="632">
        <f t="shared" ref="AW10" si="8">SUM(F10,J10,N10,R10,V10,Z10,AD10,AH10,AL10,AP10)</f>
        <v>9</v>
      </c>
      <c r="AX10" s="632">
        <f>AU10+AV10*0.001+AW10*0.00001</f>
        <v>9.5238148148148155E-2</v>
      </c>
      <c r="AY10" s="644">
        <f>RANK(AX10,$AX$4:$AX$23)</f>
        <v>9</v>
      </c>
      <c r="AZ10" s="632">
        <f>RANK(AX10,$AX$4:$AX$85)</f>
        <v>33</v>
      </c>
      <c r="BA10" s="85"/>
    </row>
    <row r="11" spans="1:53" ht="17.25" customHeight="1">
      <c r="A11" s="601" t="str">
        <f ca="1">INDIRECT("U12組合せ!d"&amp;(ROW()-1)/2+8)</f>
        <v>岡西ＦＣ</v>
      </c>
      <c r="B11" s="602"/>
      <c r="C11" s="602"/>
      <c r="D11" s="603"/>
      <c r="E11" s="608"/>
      <c r="F11" s="610"/>
      <c r="G11" s="612"/>
      <c r="H11" s="614"/>
      <c r="I11" s="608"/>
      <c r="J11" s="657"/>
      <c r="K11" s="612"/>
      <c r="L11" s="646"/>
      <c r="M11" s="608"/>
      <c r="N11" s="610"/>
      <c r="O11" s="612"/>
      <c r="P11" s="614"/>
      <c r="Q11" s="619"/>
      <c r="R11" s="620"/>
      <c r="S11" s="620"/>
      <c r="T11" s="621"/>
      <c r="U11" s="623"/>
      <c r="V11" s="625"/>
      <c r="W11" s="612"/>
      <c r="X11" s="627"/>
      <c r="Y11" s="623"/>
      <c r="Z11" s="625"/>
      <c r="AA11" s="612"/>
      <c r="AB11" s="627"/>
      <c r="AC11" s="623"/>
      <c r="AD11" s="657"/>
      <c r="AE11" s="612"/>
      <c r="AF11" s="646"/>
      <c r="AG11" s="623"/>
      <c r="AH11" s="651"/>
      <c r="AI11" s="653"/>
      <c r="AJ11" s="655"/>
      <c r="AK11" s="623"/>
      <c r="AL11" s="651"/>
      <c r="AM11" s="653"/>
      <c r="AN11" s="665"/>
      <c r="AO11" s="623"/>
      <c r="AP11" s="625"/>
      <c r="AQ11" s="612"/>
      <c r="AR11" s="627"/>
      <c r="AS11" s="639"/>
      <c r="AT11" s="641"/>
      <c r="AU11" s="633"/>
      <c r="AV11" s="649"/>
      <c r="AW11" s="649"/>
      <c r="AX11" s="649"/>
      <c r="AY11" s="633"/>
      <c r="AZ11" s="633"/>
      <c r="BA11" s="85"/>
    </row>
    <row r="12" spans="1:53" ht="17.25" customHeight="1">
      <c r="A12" s="604" t="s">
        <v>490</v>
      </c>
      <c r="B12" s="605"/>
      <c r="C12" s="605"/>
      <c r="D12" s="606"/>
      <c r="E12" s="607" t="str">
        <f>IF(OR(F12="",H12=""),"",IF(F12&gt;H12,"○",IF(F12&lt;H12,"×",IF(F12=H12,"△"))))</f>
        <v>×</v>
      </c>
      <c r="F12" s="609">
        <f>IF(X4="","",X4)</f>
        <v>0</v>
      </c>
      <c r="G12" s="611" t="s">
        <v>487</v>
      </c>
      <c r="H12" s="613">
        <f>IF(V4="","",V4)</f>
        <v>2</v>
      </c>
      <c r="I12" s="607" t="str">
        <f>IF(OR(J12="",L12=""),"",IF(J12&gt;L12,"○",IF(J12&lt;L12,"×",IF(J12=L12,"△"))))</f>
        <v>×</v>
      </c>
      <c r="J12" s="656">
        <f>IF(X6="","",X6)</f>
        <v>1</v>
      </c>
      <c r="K12" s="611" t="s">
        <v>487</v>
      </c>
      <c r="L12" s="645">
        <f>IF(V6="","",V6)</f>
        <v>6</v>
      </c>
      <c r="M12" s="607" t="str">
        <f>IF(OR(N12="",P12=""),"",IF(N12&gt;P12,"○",IF(N12&lt;P12,"×",IF(N12=P12,"△"))))</f>
        <v>○</v>
      </c>
      <c r="N12" s="609">
        <f>IF(X8="","",X8)</f>
        <v>5</v>
      </c>
      <c r="O12" s="611" t="s">
        <v>487</v>
      </c>
      <c r="P12" s="613">
        <f>IF(V8="","",V8)</f>
        <v>0</v>
      </c>
      <c r="Q12" s="607" t="str">
        <f>IF(OR(R12="",T12=""),"",IF(R12&gt;T12,"○",IF(R12&lt;T12,"×",IF(R12=T12,"△"))))</f>
        <v>○</v>
      </c>
      <c r="R12" s="656">
        <f>IF(X10="","",X10)</f>
        <v>7</v>
      </c>
      <c r="S12" s="611" t="s">
        <v>487</v>
      </c>
      <c r="T12" s="645">
        <f>IF(V10="","",V10)</f>
        <v>1</v>
      </c>
      <c r="U12" s="616"/>
      <c r="V12" s="617"/>
      <c r="W12" s="617"/>
      <c r="X12" s="618"/>
      <c r="Y12" s="622" t="str">
        <f>IF(OR(Z12="",AB12=""),"",IF(Z12&gt;AB12,"○",IF(Z12&lt;AB12,"×",IF(Z12=AB12,"△"))))</f>
        <v>×</v>
      </c>
      <c r="Z12" s="624">
        <v>1</v>
      </c>
      <c r="AA12" s="611" t="s">
        <v>485</v>
      </c>
      <c r="AB12" s="626">
        <v>4</v>
      </c>
      <c r="AC12" s="622" t="str">
        <f>IF(OR(AD12="",AF12=""),"",IF(AD12&gt;AF12,"○",IF(AD12&lt;AF12,"×",IF(AD12=AF12,"△"))))</f>
        <v>○</v>
      </c>
      <c r="AD12" s="624">
        <v>2</v>
      </c>
      <c r="AE12" s="611" t="s">
        <v>13</v>
      </c>
      <c r="AF12" s="626">
        <v>0</v>
      </c>
      <c r="AG12" s="622" t="str">
        <f>IF(OR(AH12="",AJ12=""),"",IF(AH12&gt;AJ12,"○",IF(AH12&lt;AJ12,"×",IF(AH12=AJ12,"△"))))</f>
        <v>○</v>
      </c>
      <c r="AH12" s="656">
        <v>1</v>
      </c>
      <c r="AI12" s="611" t="s">
        <v>13</v>
      </c>
      <c r="AJ12" s="645">
        <v>0</v>
      </c>
      <c r="AK12" s="622" t="str">
        <f>IF(OR(AL12="",AN12=""),"",IF(AL12&gt;AN12,"○",IF(AL12&lt;AN12,"×",IF(AL12=AN12,"△"))))</f>
        <v>×</v>
      </c>
      <c r="AL12" s="624">
        <v>0</v>
      </c>
      <c r="AM12" s="611" t="s">
        <v>13</v>
      </c>
      <c r="AN12" s="634">
        <v>3</v>
      </c>
      <c r="AO12" s="622" t="str">
        <f>IF(OR(AP12="",AR12=""),"",IF(AP12&gt;AR12,"○",IF(AP12&lt;AR12,"×",IF(AP12=AR12,"△"))))</f>
        <v>△</v>
      </c>
      <c r="AP12" s="650">
        <v>2</v>
      </c>
      <c r="AQ12" s="652" t="s">
        <v>13</v>
      </c>
      <c r="AR12" s="654">
        <v>2</v>
      </c>
      <c r="AS12" s="638">
        <f>COUNTIF(E12:AR13,"○")+COUNTIF(E12:AR13,"×")+COUNTIF(E12:AR13,"△")</f>
        <v>9</v>
      </c>
      <c r="AT12" s="640">
        <f t="shared" ref="AT12" si="9">COUNTIF(E12:AR13,"○")*3+COUNTIF(E12:AR13,"△")</f>
        <v>13</v>
      </c>
      <c r="AU12" s="642">
        <f t="shared" ref="AU12" si="10">IF(AS12=0,0,AT12/(AS12*3))</f>
        <v>0.48148148148148145</v>
      </c>
      <c r="AV12" s="632">
        <f>SUM(F12,J12,N12,R12,V12,Z12,AD12,AH12,AL12,AP12)-SUM(H12,L12,P12,T12,X12,AB12,AF12,AJ12,AN12,AR12)</f>
        <v>1</v>
      </c>
      <c r="AW12" s="632">
        <f t="shared" ref="AW12" si="11">SUM(F12,J12,N12,R12,V12,Z12,AD12,AH12,AL12,AP12)</f>
        <v>19</v>
      </c>
      <c r="AX12" s="632">
        <f>AU12+AV12*0.001+AW12*0.00001</f>
        <v>0.48267148148148148</v>
      </c>
      <c r="AY12" s="644">
        <f>RANK(AX12,$AX$4:$AX$23)</f>
        <v>6</v>
      </c>
      <c r="AZ12" s="632">
        <f>RANK(AX12,$AX$4:$AX$85)</f>
        <v>20</v>
      </c>
      <c r="BA12" s="85"/>
    </row>
    <row r="13" spans="1:53" ht="17.25" customHeight="1">
      <c r="A13" s="601" t="str">
        <f ca="1">INDIRECT("U12組合せ!d"&amp;(ROW()-1)/2+8)</f>
        <v>ＦＣグランディール宇都宮</v>
      </c>
      <c r="B13" s="602"/>
      <c r="C13" s="602"/>
      <c r="D13" s="603"/>
      <c r="E13" s="608"/>
      <c r="F13" s="610"/>
      <c r="G13" s="612"/>
      <c r="H13" s="614"/>
      <c r="I13" s="608"/>
      <c r="J13" s="657"/>
      <c r="K13" s="612"/>
      <c r="L13" s="646"/>
      <c r="M13" s="608"/>
      <c r="N13" s="610"/>
      <c r="O13" s="612"/>
      <c r="P13" s="614"/>
      <c r="Q13" s="608"/>
      <c r="R13" s="657"/>
      <c r="S13" s="612"/>
      <c r="T13" s="646"/>
      <c r="U13" s="619"/>
      <c r="V13" s="620"/>
      <c r="W13" s="620"/>
      <c r="X13" s="621"/>
      <c r="Y13" s="623"/>
      <c r="Z13" s="625"/>
      <c r="AA13" s="612"/>
      <c r="AB13" s="627"/>
      <c r="AC13" s="623"/>
      <c r="AD13" s="625"/>
      <c r="AE13" s="612"/>
      <c r="AF13" s="627"/>
      <c r="AG13" s="623"/>
      <c r="AH13" s="657"/>
      <c r="AI13" s="612"/>
      <c r="AJ13" s="646"/>
      <c r="AK13" s="623"/>
      <c r="AL13" s="625"/>
      <c r="AM13" s="612"/>
      <c r="AN13" s="635"/>
      <c r="AO13" s="623"/>
      <c r="AP13" s="651"/>
      <c r="AQ13" s="653"/>
      <c r="AR13" s="655"/>
      <c r="AS13" s="639"/>
      <c r="AT13" s="641"/>
      <c r="AU13" s="643"/>
      <c r="AV13" s="649"/>
      <c r="AW13" s="649"/>
      <c r="AX13" s="649"/>
      <c r="AY13" s="633"/>
      <c r="AZ13" s="633"/>
      <c r="BA13" s="85"/>
    </row>
    <row r="14" spans="1:53" ht="17.25" customHeight="1">
      <c r="A14" s="604" t="s">
        <v>491</v>
      </c>
      <c r="B14" s="605"/>
      <c r="C14" s="605"/>
      <c r="D14" s="606"/>
      <c r="E14" s="607" t="str">
        <f>IF(OR(F14="",H14=""),"",IF(F14&gt;H14,"○",IF(F14&lt;H14,"×",IF(F14=H14,"△"))))</f>
        <v>○</v>
      </c>
      <c r="F14" s="609">
        <f>IF(AB4="","",AB4)</f>
        <v>2</v>
      </c>
      <c r="G14" s="611" t="s">
        <v>487</v>
      </c>
      <c r="H14" s="613">
        <f>IF(Z4="","",Z4)</f>
        <v>1</v>
      </c>
      <c r="I14" s="607" t="str">
        <f>IF(OR(J14="",L14=""),"",IF(J14&gt;L14,"○",IF(J14&lt;L14,"×",IF(J14=L14,"△"))))</f>
        <v>×</v>
      </c>
      <c r="J14" s="656">
        <f>IF(AB6="","",AB6)</f>
        <v>0</v>
      </c>
      <c r="K14" s="611" t="s">
        <v>487</v>
      </c>
      <c r="L14" s="645">
        <f>IF(Z6="","",Z6)</f>
        <v>2</v>
      </c>
      <c r="M14" s="607" t="str">
        <f>IF(OR(N14="",P14=""),"",IF(N14&gt;P14,"○",IF(N14&lt;P14,"×",IF(N14=P14,"△"))))</f>
        <v>○</v>
      </c>
      <c r="N14" s="609">
        <f>IF(AB8="","",AB8)</f>
        <v>8</v>
      </c>
      <c r="O14" s="611" t="s">
        <v>487</v>
      </c>
      <c r="P14" s="613">
        <f>IF(Z8="","",Z8)</f>
        <v>0</v>
      </c>
      <c r="Q14" s="607" t="str">
        <f>IF(OR(R14="",T14=""),"",IF(R14&gt;T14,"○",IF(R14&lt;T14,"×",IF(R14=T14,"△"))))</f>
        <v>○</v>
      </c>
      <c r="R14" s="656">
        <f>IF(AB10="","",AB10)</f>
        <v>8</v>
      </c>
      <c r="S14" s="611" t="s">
        <v>487</v>
      </c>
      <c r="T14" s="645">
        <f>IF(Z10="","",Z10)</f>
        <v>0</v>
      </c>
      <c r="U14" s="607" t="str">
        <f>IF(OR(V14="",X14=""),"",IF(V14&gt;X14,"○",IF(V14&lt;X14,"×",IF(V14=X14,"△"))))</f>
        <v>○</v>
      </c>
      <c r="V14" s="656">
        <f>IF(AB12="","",AB12)</f>
        <v>4</v>
      </c>
      <c r="W14" s="611" t="s">
        <v>487</v>
      </c>
      <c r="X14" s="645">
        <f>IF(Z12="","",Z12)</f>
        <v>1</v>
      </c>
      <c r="Y14" s="616"/>
      <c r="Z14" s="617"/>
      <c r="AA14" s="617"/>
      <c r="AB14" s="618"/>
      <c r="AC14" s="622" t="str">
        <f>IF(OR(AD14="",AF14=""),"",IF(AD14&gt;AF14,"○",IF(AD14&lt;AF14,"×",IF(AD14=AF14,"△"))))</f>
        <v>○</v>
      </c>
      <c r="AD14" s="624">
        <v>4</v>
      </c>
      <c r="AE14" s="611" t="s">
        <v>485</v>
      </c>
      <c r="AF14" s="626">
        <v>1</v>
      </c>
      <c r="AG14" s="622" t="str">
        <f>IF(OR(AH14="",AJ14=""),"",IF(AH14&gt;AJ14,"○",IF(AH14&lt;AJ14,"×",IF(AH14=AJ14,"△"))))</f>
        <v>○</v>
      </c>
      <c r="AH14" s="624">
        <v>4</v>
      </c>
      <c r="AI14" s="611" t="s">
        <v>13</v>
      </c>
      <c r="AJ14" s="626">
        <v>2</v>
      </c>
      <c r="AK14" s="622" t="str">
        <f>IF(OR(AL14="",AN14=""),"",IF(AL14&gt;AN14,"○",IF(AL14&lt;AN14,"×",IF(AL14=AN14,"△"))))</f>
        <v>×</v>
      </c>
      <c r="AL14" s="656">
        <v>1</v>
      </c>
      <c r="AM14" s="611" t="s">
        <v>13</v>
      </c>
      <c r="AN14" s="611">
        <v>5</v>
      </c>
      <c r="AO14" s="622" t="str">
        <f>IF(OR(AP14="",AR14=""),"",IF(AP14&gt;AR14,"○",IF(AP14&lt;AR14,"×",IF(AP14=AR14,"△"))))</f>
        <v>×</v>
      </c>
      <c r="AP14" s="656">
        <v>2</v>
      </c>
      <c r="AQ14" s="611" t="s">
        <v>13</v>
      </c>
      <c r="AR14" s="645">
        <v>5</v>
      </c>
      <c r="AS14" s="638">
        <f>COUNTIF(E14:AR15,"○")+COUNTIF(E14:AR15,"×")+COUNTIF(E14:AR15,"△")</f>
        <v>9</v>
      </c>
      <c r="AT14" s="640">
        <f t="shared" ref="AT14" si="12">COUNTIF(E14:AR15,"○")*3+COUNTIF(E14:AR15,"△")</f>
        <v>18</v>
      </c>
      <c r="AU14" s="642">
        <f t="shared" ref="AU14" si="13">IF(AS14=0,0,AT14/(AS14*3))</f>
        <v>0.66666666666666663</v>
      </c>
      <c r="AV14" s="632">
        <f>SUM(F14,J14,N14,R14,V14,Z14,AD14,AH14,AL14,AP14)-SUM(H14,L14,P14,T14,X14,AB14,AF14,AJ14,AN14,AR14)</f>
        <v>16</v>
      </c>
      <c r="AW14" s="632">
        <f t="shared" ref="AW14" si="14">SUM(F14,J14,N14,R14,V14,Z14,AD14,AH14,AL14,AP14)</f>
        <v>33</v>
      </c>
      <c r="AX14" s="632">
        <f>AU14+AV14*0.001+AW14*0.00001</f>
        <v>0.6829966666666667</v>
      </c>
      <c r="AY14" s="644">
        <f>RANK(AX14,$AX$4:$AX$23)</f>
        <v>4</v>
      </c>
      <c r="AZ14" s="632">
        <f>RANK(AX14,$AX$4:$AX$85)</f>
        <v>12</v>
      </c>
      <c r="BA14" s="85"/>
    </row>
    <row r="15" spans="1:53" ht="17.25" customHeight="1">
      <c r="A15" s="601" t="str">
        <f ca="1">INDIRECT("U12組合せ!d"&amp;(ROW()-1)/2+8)</f>
        <v>ＦＣグラシアス</v>
      </c>
      <c r="B15" s="602"/>
      <c r="C15" s="602"/>
      <c r="D15" s="603"/>
      <c r="E15" s="608"/>
      <c r="F15" s="610"/>
      <c r="G15" s="612"/>
      <c r="H15" s="614"/>
      <c r="I15" s="608"/>
      <c r="J15" s="657"/>
      <c r="K15" s="612"/>
      <c r="L15" s="646"/>
      <c r="M15" s="608"/>
      <c r="N15" s="610"/>
      <c r="O15" s="612"/>
      <c r="P15" s="614"/>
      <c r="Q15" s="608"/>
      <c r="R15" s="657"/>
      <c r="S15" s="612"/>
      <c r="T15" s="646"/>
      <c r="U15" s="608"/>
      <c r="V15" s="657"/>
      <c r="W15" s="612"/>
      <c r="X15" s="646"/>
      <c r="Y15" s="619"/>
      <c r="Z15" s="620"/>
      <c r="AA15" s="620"/>
      <c r="AB15" s="621"/>
      <c r="AC15" s="623"/>
      <c r="AD15" s="625"/>
      <c r="AE15" s="612"/>
      <c r="AF15" s="627"/>
      <c r="AG15" s="623"/>
      <c r="AH15" s="625"/>
      <c r="AI15" s="612"/>
      <c r="AJ15" s="627"/>
      <c r="AK15" s="623"/>
      <c r="AL15" s="657"/>
      <c r="AM15" s="612"/>
      <c r="AN15" s="612"/>
      <c r="AO15" s="623"/>
      <c r="AP15" s="657"/>
      <c r="AQ15" s="612"/>
      <c r="AR15" s="646"/>
      <c r="AS15" s="639"/>
      <c r="AT15" s="641"/>
      <c r="AU15" s="643"/>
      <c r="AV15" s="649"/>
      <c r="AW15" s="649"/>
      <c r="AX15" s="649"/>
      <c r="AY15" s="633"/>
      <c r="AZ15" s="633"/>
      <c r="BA15" s="85"/>
    </row>
    <row r="16" spans="1:53" ht="17.25" customHeight="1">
      <c r="A16" s="604" t="s">
        <v>492</v>
      </c>
      <c r="B16" s="605"/>
      <c r="C16" s="605"/>
      <c r="D16" s="606"/>
      <c r="E16" s="607" t="str">
        <f>IF(OR(F16="",H16=""),"",IF(F16&gt;H16,"○",IF(F16&lt;H16,"×",IF(F16=H16,"△"))))</f>
        <v>×</v>
      </c>
      <c r="F16" s="609">
        <f>IF(AF4="","",AF4)</f>
        <v>0</v>
      </c>
      <c r="G16" s="611" t="s">
        <v>487</v>
      </c>
      <c r="H16" s="613">
        <f>IF(AD4="","",AD4)</f>
        <v>2</v>
      </c>
      <c r="I16" s="607" t="str">
        <f>IF(OR(J16="",L16=""),"",IF(J16&gt;L16,"○",IF(J16&lt;L16,"×",IF(J16=L16,"△"))))</f>
        <v>×</v>
      </c>
      <c r="J16" s="609">
        <f>IF(AF6="","",AF6)</f>
        <v>0</v>
      </c>
      <c r="K16" s="611" t="s">
        <v>487</v>
      </c>
      <c r="L16" s="613">
        <f>IF(AD6="","",AD6)</f>
        <v>8</v>
      </c>
      <c r="M16" s="607" t="str">
        <f>IF(OR(N16="",P16=""),"",IF(N16&gt;P16,"○",IF(N16&lt;P16,"×",IF(N16=P16,"△"))))</f>
        <v>○</v>
      </c>
      <c r="N16" s="609">
        <f>IF(AF8="","",AF8)</f>
        <v>2</v>
      </c>
      <c r="O16" s="611" t="s">
        <v>487</v>
      </c>
      <c r="P16" s="613">
        <f>IF(AD8="","",AD8)</f>
        <v>0</v>
      </c>
      <c r="Q16" s="607" t="str">
        <f>IF(OR(R16="",T16=""),"",IF(R16&gt;T16,"○",IF(R16&lt;T16,"×",IF(R16=T16,"△"))))</f>
        <v>△</v>
      </c>
      <c r="R16" s="609">
        <f>IF(AF10="","",AF10)</f>
        <v>2</v>
      </c>
      <c r="S16" s="611" t="s">
        <v>487</v>
      </c>
      <c r="T16" s="613">
        <f>IF(AD10="","",AD10)</f>
        <v>2</v>
      </c>
      <c r="U16" s="607" t="str">
        <f>IF(OR(V16="",X16=""),"",IF(V16&gt;X16,"○",IF(V16&lt;X16,"×",IF(V16=X16,"△"))))</f>
        <v>×</v>
      </c>
      <c r="V16" s="609">
        <f>IF(AF12="","",AF12)</f>
        <v>0</v>
      </c>
      <c r="W16" s="611" t="s">
        <v>487</v>
      </c>
      <c r="X16" s="613">
        <f>IF(AD12="","",AD12)</f>
        <v>2</v>
      </c>
      <c r="Y16" s="607" t="str">
        <f>IF(OR(Z16="",AB16=""),"",IF(Z16&gt;AB16,"○",IF(Z16&lt;AB16,"×",IF(Z16=AB16,"△"))))</f>
        <v>×</v>
      </c>
      <c r="Z16" s="609">
        <f>IF(AF14="","",AF14)</f>
        <v>1</v>
      </c>
      <c r="AA16" s="611" t="s">
        <v>487</v>
      </c>
      <c r="AB16" s="613">
        <f>IF(AD14="","",AD14)</f>
        <v>4</v>
      </c>
      <c r="AC16" s="616"/>
      <c r="AD16" s="617"/>
      <c r="AE16" s="617"/>
      <c r="AF16" s="618"/>
      <c r="AG16" s="622" t="str">
        <f>IF(OR(AH16="",AJ16=""),"",IF(AH16&gt;AJ16,"○",IF(AH16&lt;AJ16,"×",IF(AH16=AJ16,"△"))))</f>
        <v>×</v>
      </c>
      <c r="AH16" s="624">
        <v>1</v>
      </c>
      <c r="AI16" s="611" t="s">
        <v>485</v>
      </c>
      <c r="AJ16" s="634">
        <v>3</v>
      </c>
      <c r="AK16" s="622" t="str">
        <f>IF(OR(AL16="",AN16=""),"",IF(AL16&gt;AN16,"○",IF(AL16&lt;AN16,"×",IF(AL16=AN16,"△"))))</f>
        <v>×</v>
      </c>
      <c r="AL16" s="624">
        <v>0</v>
      </c>
      <c r="AM16" s="611" t="s">
        <v>13</v>
      </c>
      <c r="AN16" s="634">
        <v>5</v>
      </c>
      <c r="AO16" s="622" t="str">
        <f>IF(OR(AP16="",AR16=""),"",IF(AP16&gt;AR16,"○",IF(AP16&lt;AR16,"×",IF(AP16=AR16,"△"))))</f>
        <v>×</v>
      </c>
      <c r="AP16" s="624">
        <v>1</v>
      </c>
      <c r="AQ16" s="611" t="s">
        <v>13</v>
      </c>
      <c r="AR16" s="636">
        <v>3</v>
      </c>
      <c r="AS16" s="638">
        <f>COUNTIF(E16:AR17,"○")+COUNTIF(E16:AR17,"×")+COUNTIF(E16:AR17,"△")</f>
        <v>9</v>
      </c>
      <c r="AT16" s="640">
        <f t="shared" ref="AT16" si="15">COUNTIF(E16:AR17,"○")*3+COUNTIF(E16:AR17,"△")</f>
        <v>4</v>
      </c>
      <c r="AU16" s="642">
        <f t="shared" ref="AU16" si="16">IF(AS16=0,0,AT16/(AS16*3))</f>
        <v>0.14814814814814814</v>
      </c>
      <c r="AV16" s="632">
        <f>SUM(F16,J16,N16,R16,V16,Z16,AD16,AH16,AL16,AP16)-SUM(H16,L16,P16,T16,X16,AB16,AF16,AJ16,AN16,AR16)</f>
        <v>-22</v>
      </c>
      <c r="AW16" s="632">
        <f t="shared" ref="AW16" si="17">SUM(F16,J16,N16,R16,V16,Z16,AD16,AH16,AL16,AP16)</f>
        <v>7</v>
      </c>
      <c r="AX16" s="632">
        <f>AU16+AV16*0.001+AW16*0.00001</f>
        <v>0.12621814814814813</v>
      </c>
      <c r="AY16" s="644">
        <f>RANK(AX16,$AX$4:$AX$23)</f>
        <v>8</v>
      </c>
      <c r="AZ16" s="632">
        <f>RANK(AX16,$AX$4:$AX$85)</f>
        <v>31</v>
      </c>
      <c r="BA16" s="85"/>
    </row>
    <row r="17" spans="1:53" ht="17.25" customHeight="1">
      <c r="A17" s="601" t="str">
        <f ca="1">INDIRECT("U12組合せ!d"&amp;(ROW()-1)/2+8)</f>
        <v>岡本ＦＣ</v>
      </c>
      <c r="B17" s="602"/>
      <c r="C17" s="602"/>
      <c r="D17" s="603"/>
      <c r="E17" s="608"/>
      <c r="F17" s="610"/>
      <c r="G17" s="612"/>
      <c r="H17" s="614"/>
      <c r="I17" s="608"/>
      <c r="J17" s="610"/>
      <c r="K17" s="612"/>
      <c r="L17" s="614"/>
      <c r="M17" s="608"/>
      <c r="N17" s="610"/>
      <c r="O17" s="612"/>
      <c r="P17" s="614"/>
      <c r="Q17" s="608"/>
      <c r="R17" s="610"/>
      <c r="S17" s="612"/>
      <c r="T17" s="614"/>
      <c r="U17" s="608"/>
      <c r="V17" s="610"/>
      <c r="W17" s="612"/>
      <c r="X17" s="614"/>
      <c r="Y17" s="608"/>
      <c r="Z17" s="610"/>
      <c r="AA17" s="612"/>
      <c r="AB17" s="614"/>
      <c r="AC17" s="619"/>
      <c r="AD17" s="620"/>
      <c r="AE17" s="620"/>
      <c r="AF17" s="621"/>
      <c r="AG17" s="623"/>
      <c r="AH17" s="625"/>
      <c r="AI17" s="612"/>
      <c r="AJ17" s="635"/>
      <c r="AK17" s="623"/>
      <c r="AL17" s="625"/>
      <c r="AM17" s="612"/>
      <c r="AN17" s="635"/>
      <c r="AO17" s="623"/>
      <c r="AP17" s="625"/>
      <c r="AQ17" s="612"/>
      <c r="AR17" s="637"/>
      <c r="AS17" s="639"/>
      <c r="AT17" s="641"/>
      <c r="AU17" s="643"/>
      <c r="AV17" s="649"/>
      <c r="AW17" s="649"/>
      <c r="AX17" s="649"/>
      <c r="AY17" s="633"/>
      <c r="AZ17" s="633"/>
      <c r="BA17" s="85"/>
    </row>
    <row r="18" spans="1:53" ht="17.25" customHeight="1">
      <c r="A18" s="604" t="s">
        <v>493</v>
      </c>
      <c r="B18" s="605"/>
      <c r="C18" s="605"/>
      <c r="D18" s="606"/>
      <c r="E18" s="607" t="str">
        <f>IF(OR(F18="",H18=""),"",IF(F18&gt;H18,"○",IF(F18&lt;H18,"×",IF(F18=H18,"△"))))</f>
        <v>×</v>
      </c>
      <c r="F18" s="609">
        <f>IF(AJ4="","",AJ4)</f>
        <v>2</v>
      </c>
      <c r="G18" s="611" t="s">
        <v>487</v>
      </c>
      <c r="H18" s="613">
        <f>IF(AH4="","",AH4)</f>
        <v>4</v>
      </c>
      <c r="I18" s="607" t="str">
        <f>IF(OR(J18="",L18=""),"",IF(J18&gt;L18,"○",IF(J18&lt;L18,"×",IF(J18=L18,"△"))))</f>
        <v>×</v>
      </c>
      <c r="J18" s="609">
        <f>IF(AJ6="","",AJ6)</f>
        <v>0</v>
      </c>
      <c r="K18" s="611" t="s">
        <v>487</v>
      </c>
      <c r="L18" s="613">
        <f>IF(AH6="","",AH6)</f>
        <v>10</v>
      </c>
      <c r="M18" s="607" t="str">
        <f>IF(OR(N18="",P18=""),"",IF(N18&gt;P18,"○",IF(N18&lt;P18,"×",IF(N18=P18,"△"))))</f>
        <v>○</v>
      </c>
      <c r="N18" s="609">
        <f>IF(AJ8="","",AJ8)</f>
        <v>3</v>
      </c>
      <c r="O18" s="611" t="s">
        <v>487</v>
      </c>
      <c r="P18" s="613">
        <f>IF(AH8="","",AH8)</f>
        <v>0</v>
      </c>
      <c r="Q18" s="607" t="str">
        <f>IF(OR(R18="",T18=""),"",IF(R18&gt;T18,"○",IF(R18&lt;T18,"×",IF(R18=T18,"△"))))</f>
        <v>○</v>
      </c>
      <c r="R18" s="609">
        <f>IF(AJ10="","",AJ10)</f>
        <v>4</v>
      </c>
      <c r="S18" s="611" t="s">
        <v>487</v>
      </c>
      <c r="T18" s="613">
        <f>IF(AH10="","",AH10)</f>
        <v>2</v>
      </c>
      <c r="U18" s="607" t="str">
        <f>IF(OR(V18="",X18=""),"",IF(V18&gt;X18,"○",IF(V18&lt;X18,"×",IF(V18=X18,"△"))))</f>
        <v>×</v>
      </c>
      <c r="V18" s="609">
        <f>IF(AJ12="","",AJ12)</f>
        <v>0</v>
      </c>
      <c r="W18" s="611" t="s">
        <v>487</v>
      </c>
      <c r="X18" s="613">
        <f>IF(AH12="","",AH12)</f>
        <v>1</v>
      </c>
      <c r="Y18" s="607" t="str">
        <f>IF(OR(Z18="",AB18=""),"",IF(Z18&gt;AB18,"○",IF(Z18&lt;AB18,"×",IF(Z18=AB18,"△"))))</f>
        <v>×</v>
      </c>
      <c r="Z18" s="609">
        <f>IF(AJ14="","",AJ14)</f>
        <v>2</v>
      </c>
      <c r="AA18" s="611" t="s">
        <v>487</v>
      </c>
      <c r="AB18" s="613">
        <f>IF(AH14="","",AH14)</f>
        <v>4</v>
      </c>
      <c r="AC18" s="607" t="str">
        <f>IF(OR(AD18="",AF18=""),"",IF(AD18&gt;AF18,"○",IF(AD18&lt;AF18,"×",IF(AD18=AF18,"△"))))</f>
        <v>○</v>
      </c>
      <c r="AD18" s="609">
        <f>IF(AJ16="","",AJ16)</f>
        <v>3</v>
      </c>
      <c r="AE18" s="611" t="s">
        <v>487</v>
      </c>
      <c r="AF18" s="613">
        <f>IF(AH16="","",AH16)</f>
        <v>1</v>
      </c>
      <c r="AG18" s="616"/>
      <c r="AH18" s="617"/>
      <c r="AI18" s="617"/>
      <c r="AJ18" s="618"/>
      <c r="AK18" s="622" t="str">
        <f>IF(OR(AL18="",AN18=""),"",IF(AL18&gt;AN18,"○",IF(AL18&lt;AN18,"×",IF(AL18=AN18,"△"))))</f>
        <v>×</v>
      </c>
      <c r="AL18" s="624">
        <v>0</v>
      </c>
      <c r="AM18" s="611" t="s">
        <v>485</v>
      </c>
      <c r="AN18" s="634">
        <v>6</v>
      </c>
      <c r="AO18" s="622" t="str">
        <f>IF(OR(AP18="",AR18=""),"",IF(AP18&gt;AR18,"○",IF(AP18&lt;AR18,"×",IF(AP18=AR18,"△"))))</f>
        <v>×</v>
      </c>
      <c r="AP18" s="624">
        <v>0</v>
      </c>
      <c r="AQ18" s="611" t="s">
        <v>13</v>
      </c>
      <c r="AR18" s="634">
        <v>4</v>
      </c>
      <c r="AS18" s="638">
        <f>COUNTIF(E18:AR19,"○")+COUNTIF(E18:AR19,"×")+COUNTIF(E18:AR19,"△")</f>
        <v>9</v>
      </c>
      <c r="AT18" s="640">
        <f t="shared" ref="AT18" si="18">COUNTIF(E18:AR19,"○")*3+COUNTIF(E18:AR19,"△")</f>
        <v>9</v>
      </c>
      <c r="AU18" s="642">
        <f t="shared" ref="AU18" si="19">IF(AS18=0,0,AT18/(AS18*3))</f>
        <v>0.33333333333333331</v>
      </c>
      <c r="AV18" s="632">
        <f>SUM(F18,J18,N18,R18,V18,Z18,AD18,AH18,AL18,AP18)-SUM(H18,L18,P18,T18,X18,AB18,AF18,AJ18,AN18,AR18)</f>
        <v>-18</v>
      </c>
      <c r="AW18" s="632">
        <f t="shared" ref="AW18" si="20">SUM(F18,J18,N18,R18,V18,Z18,AD18,AH18,AL18,AP18)</f>
        <v>14</v>
      </c>
      <c r="AX18" s="632">
        <f>AU18+AV18*0.001+AW18*0.00001</f>
        <v>0.31547333333333327</v>
      </c>
      <c r="AY18" s="644">
        <f>RANK(AX18,$AX$4:$AX$23)</f>
        <v>7</v>
      </c>
      <c r="AZ18" s="632">
        <f>RANK(AX18,$AX$4:$AX$85)</f>
        <v>25</v>
      </c>
      <c r="BA18" s="85"/>
    </row>
    <row r="19" spans="1:53" ht="17.25" customHeight="1">
      <c r="A19" s="601" t="str">
        <f ca="1">INDIRECT("U12組合せ!d"&amp;(ROW()-1)/2+8)</f>
        <v>シャルムグランツＳＣ</v>
      </c>
      <c r="B19" s="602"/>
      <c r="C19" s="602"/>
      <c r="D19" s="603"/>
      <c r="E19" s="608"/>
      <c r="F19" s="610"/>
      <c r="G19" s="612"/>
      <c r="H19" s="614"/>
      <c r="I19" s="608"/>
      <c r="J19" s="610"/>
      <c r="K19" s="612"/>
      <c r="L19" s="614"/>
      <c r="M19" s="608"/>
      <c r="N19" s="610"/>
      <c r="O19" s="612"/>
      <c r="P19" s="614"/>
      <c r="Q19" s="608"/>
      <c r="R19" s="610"/>
      <c r="S19" s="612"/>
      <c r="T19" s="614"/>
      <c r="U19" s="608"/>
      <c r="V19" s="610"/>
      <c r="W19" s="612"/>
      <c r="X19" s="614"/>
      <c r="Y19" s="608"/>
      <c r="Z19" s="610"/>
      <c r="AA19" s="612"/>
      <c r="AB19" s="614"/>
      <c r="AC19" s="608"/>
      <c r="AD19" s="610"/>
      <c r="AE19" s="612"/>
      <c r="AF19" s="614"/>
      <c r="AG19" s="619"/>
      <c r="AH19" s="620"/>
      <c r="AI19" s="620"/>
      <c r="AJ19" s="621"/>
      <c r="AK19" s="623"/>
      <c r="AL19" s="625"/>
      <c r="AM19" s="612"/>
      <c r="AN19" s="635"/>
      <c r="AO19" s="623"/>
      <c r="AP19" s="625"/>
      <c r="AQ19" s="612"/>
      <c r="AR19" s="635"/>
      <c r="AS19" s="639"/>
      <c r="AT19" s="641"/>
      <c r="AU19" s="643"/>
      <c r="AV19" s="649"/>
      <c r="AW19" s="649"/>
      <c r="AX19" s="649"/>
      <c r="AY19" s="633"/>
      <c r="AZ19" s="633"/>
      <c r="BA19" s="85"/>
    </row>
    <row r="20" spans="1:53" ht="17.25" customHeight="1">
      <c r="A20" s="604" t="s">
        <v>494</v>
      </c>
      <c r="B20" s="605"/>
      <c r="C20" s="605"/>
      <c r="D20" s="606"/>
      <c r="E20" s="607" t="str">
        <f>IF(OR(F20="",H20=""),"",IF(F20&gt;H20,"○",IF(F20&lt;H20,"×",IF(F20=H20,"△"))))</f>
        <v>×</v>
      </c>
      <c r="F20" s="609">
        <f>IF(AN4="","",AN4)</f>
        <v>0</v>
      </c>
      <c r="G20" s="611" t="s">
        <v>487</v>
      </c>
      <c r="H20" s="613">
        <f>IF(AL4="","",AL4)</f>
        <v>2</v>
      </c>
      <c r="I20" s="607" t="str">
        <f>IF(OR(J20="",L20=""),"",IF(J20&gt;L20,"○",IF(J20&lt;L20,"×",IF(J20=L20,"△"))))</f>
        <v>○</v>
      </c>
      <c r="J20" s="609">
        <f>IF(AN6="","",AN6)</f>
        <v>3</v>
      </c>
      <c r="K20" s="611" t="s">
        <v>487</v>
      </c>
      <c r="L20" s="613">
        <f>IF(AL6="","",AL6)</f>
        <v>1</v>
      </c>
      <c r="M20" s="607" t="str">
        <f>IF(OR(N20="",P20=""),"",IF(N20&gt;P20,"○",IF(N20&lt;P20,"×",IF(N20=P20,"△"))))</f>
        <v>○</v>
      </c>
      <c r="N20" s="609">
        <f>IF(AN8="","",AN8)</f>
        <v>7</v>
      </c>
      <c r="O20" s="611" t="s">
        <v>487</v>
      </c>
      <c r="P20" s="613">
        <f>IF(AL8="","",AL8)</f>
        <v>1</v>
      </c>
      <c r="Q20" s="607" t="str">
        <f>IF(OR(R20="",T20=""),"",IF(R20&gt;T20,"○",IF(R20&lt;T20,"×",IF(R20=T20,"△"))))</f>
        <v>○</v>
      </c>
      <c r="R20" s="609">
        <f>IF(AN10="","",AN10)</f>
        <v>9</v>
      </c>
      <c r="S20" s="611" t="s">
        <v>487</v>
      </c>
      <c r="T20" s="613">
        <f>IF(AL10="","",AL10)</f>
        <v>0</v>
      </c>
      <c r="U20" s="607" t="str">
        <f>IF(OR(V20="",X20=""),"",IF(V20&gt;X20,"○",IF(V20&lt;X20,"×",IF(V20=X20,"△"))))</f>
        <v>○</v>
      </c>
      <c r="V20" s="609">
        <f>IF(AN12="","",AN12)</f>
        <v>3</v>
      </c>
      <c r="W20" s="611" t="s">
        <v>487</v>
      </c>
      <c r="X20" s="613">
        <f>IF(AL12="","",AL12)</f>
        <v>0</v>
      </c>
      <c r="Y20" s="607" t="str">
        <f>IF(OR(Z20="",AB20=""),"",IF(Z20&gt;AB20,"○",IF(Z20&lt;AB20,"×",IF(Z20=AB20,"△"))))</f>
        <v>○</v>
      </c>
      <c r="Z20" s="609">
        <f>IF(AN14="","",AN14)</f>
        <v>5</v>
      </c>
      <c r="AA20" s="611" t="s">
        <v>487</v>
      </c>
      <c r="AB20" s="613">
        <f>IF(AL14="","",AL14)</f>
        <v>1</v>
      </c>
      <c r="AC20" s="607" t="str">
        <f>IF(OR(AD20="",AF20=""),"",IF(AD20&gt;AF20,"○",IF(AD20&lt;AF20,"×",IF(AD20=AF20,"△"))))</f>
        <v>○</v>
      </c>
      <c r="AD20" s="609">
        <f>IF(AN16="","",AN16)</f>
        <v>5</v>
      </c>
      <c r="AE20" s="611" t="s">
        <v>487</v>
      </c>
      <c r="AF20" s="613">
        <f>IF(AL16="","",AL16)</f>
        <v>0</v>
      </c>
      <c r="AG20" s="607" t="str">
        <f>IF(OR(AH20="",AJ20=""),"",IF(AH20&gt;AJ20,"○",IF(AH20&lt;AJ20,"×",IF(AH20=AJ20,"△"))))</f>
        <v>○</v>
      </c>
      <c r="AH20" s="609">
        <f>IF(AN18="","",AN18)</f>
        <v>6</v>
      </c>
      <c r="AI20" s="611" t="s">
        <v>487</v>
      </c>
      <c r="AJ20" s="613">
        <f>IF(AL18="","",AL18)</f>
        <v>0</v>
      </c>
      <c r="AK20" s="616"/>
      <c r="AL20" s="617"/>
      <c r="AM20" s="617"/>
      <c r="AN20" s="617"/>
      <c r="AO20" s="622" t="str">
        <f>IF(OR(AP20="",AR20=""),"",IF(AP20&gt;AR20,"○",IF(AP20&lt;AR20,"×",IF(AP20=AR20,"△"))))</f>
        <v>○</v>
      </c>
      <c r="AP20" s="624">
        <v>1</v>
      </c>
      <c r="AQ20" s="611" t="s">
        <v>485</v>
      </c>
      <c r="AR20" s="634">
        <v>0</v>
      </c>
      <c r="AS20" s="638">
        <f>COUNTIF(E20:AR21,"○")+COUNTIF(E20:AR21,"×")+COUNTIF(E20:AR21,"△")</f>
        <v>9</v>
      </c>
      <c r="AT20" s="640">
        <f t="shared" ref="AT20" si="21">COUNTIF(E20:AR21,"○")*3+COUNTIF(E20:AR21,"△")</f>
        <v>24</v>
      </c>
      <c r="AU20" s="642">
        <f t="shared" ref="AU20" si="22">IF(AS20=0,0,AT20/(AS20*3))</f>
        <v>0.88888888888888884</v>
      </c>
      <c r="AV20" s="632">
        <f>SUM(F20,J20,N20,R20,V20,Z20,AD20,AH20,AL20,AP20)-SUM(H20,L20,P20,T20,X20,AB20,AF20,AJ20,AN20,AR20)</f>
        <v>34</v>
      </c>
      <c r="AW20" s="632">
        <f t="shared" ref="AW20" si="23">SUM(F20,J20,N20,R20,V20,Z20,AD20,AH20,AL20,AP20)</f>
        <v>39</v>
      </c>
      <c r="AX20" s="632">
        <f>AU20+AV20*0.001+AW20*0.00001</f>
        <v>0.92327888888888887</v>
      </c>
      <c r="AY20" s="644">
        <f>RANK(AX20,$AX$4:$AX$23)</f>
        <v>1</v>
      </c>
      <c r="AZ20" s="632">
        <f>RANK(AX20,$AX$4:$AX$85)</f>
        <v>3</v>
      </c>
      <c r="BA20" s="85"/>
    </row>
    <row r="21" spans="1:53" ht="17.25" customHeight="1">
      <c r="A21" s="601" t="str">
        <f ca="1">INDIRECT("U12組合せ!d"&amp;(ROW()-1)/2+8)</f>
        <v>カテット白沢ＳＳ</v>
      </c>
      <c r="B21" s="602"/>
      <c r="C21" s="602"/>
      <c r="D21" s="603"/>
      <c r="E21" s="608"/>
      <c r="F21" s="610"/>
      <c r="G21" s="612"/>
      <c r="H21" s="614"/>
      <c r="I21" s="608"/>
      <c r="J21" s="610"/>
      <c r="K21" s="612"/>
      <c r="L21" s="614"/>
      <c r="M21" s="608"/>
      <c r="N21" s="610"/>
      <c r="O21" s="612"/>
      <c r="P21" s="614"/>
      <c r="Q21" s="608"/>
      <c r="R21" s="610"/>
      <c r="S21" s="612"/>
      <c r="T21" s="614"/>
      <c r="U21" s="608"/>
      <c r="V21" s="610"/>
      <c r="W21" s="612"/>
      <c r="X21" s="614"/>
      <c r="Y21" s="608"/>
      <c r="Z21" s="610"/>
      <c r="AA21" s="612"/>
      <c r="AB21" s="614"/>
      <c r="AC21" s="608"/>
      <c r="AD21" s="610"/>
      <c r="AE21" s="612"/>
      <c r="AF21" s="614"/>
      <c r="AG21" s="608"/>
      <c r="AH21" s="610"/>
      <c r="AI21" s="612"/>
      <c r="AJ21" s="614"/>
      <c r="AK21" s="619"/>
      <c r="AL21" s="620"/>
      <c r="AM21" s="620"/>
      <c r="AN21" s="620"/>
      <c r="AO21" s="623"/>
      <c r="AP21" s="625"/>
      <c r="AQ21" s="612"/>
      <c r="AR21" s="635"/>
      <c r="AS21" s="639"/>
      <c r="AT21" s="641"/>
      <c r="AU21" s="643"/>
      <c r="AV21" s="649"/>
      <c r="AW21" s="649"/>
      <c r="AX21" s="649"/>
      <c r="AY21" s="633"/>
      <c r="AZ21" s="633"/>
      <c r="BA21" s="85"/>
    </row>
    <row r="22" spans="1:53" ht="17.25" customHeight="1">
      <c r="A22" s="604" t="s">
        <v>495</v>
      </c>
      <c r="B22" s="605"/>
      <c r="C22" s="605"/>
      <c r="D22" s="606"/>
      <c r="E22" s="666" t="str">
        <f>IF(OR(F22="",H22=""),"",IF(F22&gt;H22,"○",IF(F22&lt;$H22,"×",IF(F22=H22,"△"))))</f>
        <v>×</v>
      </c>
      <c r="F22" s="668">
        <f>IF(AR4="","",AR4)</f>
        <v>0</v>
      </c>
      <c r="G22" s="674" t="s">
        <v>487</v>
      </c>
      <c r="H22" s="672">
        <f>IF(AP4="","",AP4)</f>
        <v>1</v>
      </c>
      <c r="I22" s="666" t="str">
        <f>IF(OR(J22="",L22=""),"",IF(J22&gt;L22,"○",IF(J22&lt;L22,"×",IF(J22=L22,"△"))))</f>
        <v>×</v>
      </c>
      <c r="J22" s="668">
        <f>IF(AR6="","",AR6)</f>
        <v>0</v>
      </c>
      <c r="K22" s="670" t="s">
        <v>487</v>
      </c>
      <c r="L22" s="672">
        <f>IF(AP6="","",AP6)</f>
        <v>3</v>
      </c>
      <c r="M22" s="666" t="str">
        <f>IF(OR(N22="",P22=""),"",IF(N22&gt;P22,"○",IF(N22&lt;P22,"×",IF(N22=P22,"△"))))</f>
        <v>○</v>
      </c>
      <c r="N22" s="668">
        <f>IF(AR8="","",AR8)</f>
        <v>5</v>
      </c>
      <c r="O22" s="670" t="s">
        <v>487</v>
      </c>
      <c r="P22" s="672">
        <f>IF(AP8="","",AP8)</f>
        <v>0</v>
      </c>
      <c r="Q22" s="666" t="str">
        <f>IF(OR(R22="",T22=""),"",IF(R22&gt;T22,"○",IF(R22&lt;T22,"×",IF(R22=T22,"△"))))</f>
        <v>○</v>
      </c>
      <c r="R22" s="668">
        <f>IF(AR10="","",AR10)</f>
        <v>8</v>
      </c>
      <c r="S22" s="670" t="s">
        <v>487</v>
      </c>
      <c r="T22" s="672">
        <f>IF(AP10="","",AP10)</f>
        <v>0</v>
      </c>
      <c r="U22" s="666" t="str">
        <f>IF(OR(V22="",X22=""),"",IF(V22&gt;X22,"○",IF(V22&lt;X22,"×",IF(V22=X22,"△"))))</f>
        <v>△</v>
      </c>
      <c r="V22" s="668">
        <f>IF(AR12="","",AR12)</f>
        <v>2</v>
      </c>
      <c r="W22" s="670" t="s">
        <v>487</v>
      </c>
      <c r="X22" s="672">
        <f>IF(AP12="","",AP12)</f>
        <v>2</v>
      </c>
      <c r="Y22" s="666" t="str">
        <f>IF(OR(Z22="",AB22=""),"",IF(Z22&gt;AB22,"○",IF(Z22&lt;AB22,"×",IF(Z22=AB22,"△"))))</f>
        <v>○</v>
      </c>
      <c r="Z22" s="668">
        <f>IF(AR14="","",AR14)</f>
        <v>5</v>
      </c>
      <c r="AA22" s="670" t="s">
        <v>487</v>
      </c>
      <c r="AB22" s="672">
        <f>IF(AP14="","",AP14)</f>
        <v>2</v>
      </c>
      <c r="AC22" s="666" t="str">
        <f>IF(OR(AD22="",AF22=""),"",IF(AD22&gt;AF22,"○",IF(AD22&lt;AF22,"×",IF(AD22=AF22,"△"))))</f>
        <v>○</v>
      </c>
      <c r="AD22" s="668">
        <f>IF(AR16="","",AR16)</f>
        <v>3</v>
      </c>
      <c r="AE22" s="670" t="s">
        <v>487</v>
      </c>
      <c r="AF22" s="672">
        <f>IF(AP16="","",AP16)</f>
        <v>1</v>
      </c>
      <c r="AG22" s="666" t="str">
        <f>IF(OR(AH22="",AJ22=""),"",IF(AH22&gt;AJ22,"○",IF(AH22&lt;AJ22,"×",IF(AH22=AJ22,"△"))))</f>
        <v>○</v>
      </c>
      <c r="AH22" s="668">
        <f>IF(AR18="","",AR18)</f>
        <v>4</v>
      </c>
      <c r="AI22" s="670" t="s">
        <v>487</v>
      </c>
      <c r="AJ22" s="672">
        <f>IF(AP18="","",AP18)</f>
        <v>0</v>
      </c>
      <c r="AK22" s="666" t="str">
        <f>IF(OR(AL22="",AN22=""),"",IF(AL22&gt;AN22,"○",IF(AL22&lt;AN22,"×",IF(AL22=AN22,"△"))))</f>
        <v>×</v>
      </c>
      <c r="AL22" s="668">
        <f>IF(AR20="","",AR20)</f>
        <v>0</v>
      </c>
      <c r="AM22" s="670" t="s">
        <v>487</v>
      </c>
      <c r="AN22" s="672">
        <f>IF(AP20="","",AP20)</f>
        <v>1</v>
      </c>
      <c r="AO22" s="241"/>
      <c r="AP22" s="242"/>
      <c r="AQ22" s="242"/>
      <c r="AR22" s="242"/>
      <c r="AS22" s="638">
        <f>COUNTIF(E22:AR23,"○")+COUNTIF(E22:AR23,"×")+COUNTIF(E22:AR23,"△")</f>
        <v>9</v>
      </c>
      <c r="AT22" s="640">
        <f t="shared" ref="AT22" si="24">COUNTIF(E22:AR23,"○")*3+COUNTIF(E22:AR23,"△")</f>
        <v>16</v>
      </c>
      <c r="AU22" s="642">
        <f t="shared" ref="AU22" si="25">IF(AS22=0,0,AT22/(AS22*3))</f>
        <v>0.59259259259259256</v>
      </c>
      <c r="AV22" s="632">
        <f>SUM(F22,J22,N22,R22,V22,Z22,AD22,AH22,AL22,AP22)-SUM(H22,L22,P22,T22,X22,AB22,AF22,AJ22,AN22,AR22)</f>
        <v>17</v>
      </c>
      <c r="AW22" s="632">
        <f t="shared" ref="AW22" si="26">SUM(F22,J22,N22,R22,V22,Z22,AD22,AH22,AL22,AP22)</f>
        <v>27</v>
      </c>
      <c r="AX22" s="632">
        <f>AU22+AV22*0.001+AW22*0.00001</f>
        <v>0.60986259259259257</v>
      </c>
      <c r="AY22" s="644">
        <f>RANK(AX22,$AX$4:$AX$23)</f>
        <v>5</v>
      </c>
      <c r="AZ22" s="632">
        <f>RANK(AX22,$AX$4:$AX$85)</f>
        <v>15</v>
      </c>
      <c r="BA22" s="85"/>
    </row>
    <row r="23" spans="1:53" ht="17.25" customHeight="1">
      <c r="A23" s="601" t="str">
        <f ca="1">INDIRECT("U12組合せ!d"&amp;(ROW()-1)/2+8)</f>
        <v>ＦＣアリーバ</v>
      </c>
      <c r="B23" s="602"/>
      <c r="C23" s="602"/>
      <c r="D23" s="603"/>
      <c r="E23" s="667"/>
      <c r="F23" s="669"/>
      <c r="G23" s="675"/>
      <c r="H23" s="673"/>
      <c r="I23" s="667"/>
      <c r="J23" s="669"/>
      <c r="K23" s="671"/>
      <c r="L23" s="673"/>
      <c r="M23" s="667"/>
      <c r="N23" s="669"/>
      <c r="O23" s="671"/>
      <c r="P23" s="673"/>
      <c r="Q23" s="667"/>
      <c r="R23" s="669"/>
      <c r="S23" s="671"/>
      <c r="T23" s="673"/>
      <c r="U23" s="667"/>
      <c r="V23" s="669"/>
      <c r="W23" s="671"/>
      <c r="X23" s="673"/>
      <c r="Y23" s="667"/>
      <c r="Z23" s="669"/>
      <c r="AA23" s="671"/>
      <c r="AB23" s="673"/>
      <c r="AC23" s="667"/>
      <c r="AD23" s="669"/>
      <c r="AE23" s="671"/>
      <c r="AF23" s="673"/>
      <c r="AG23" s="667"/>
      <c r="AH23" s="669"/>
      <c r="AI23" s="671"/>
      <c r="AJ23" s="673"/>
      <c r="AK23" s="667"/>
      <c r="AL23" s="669"/>
      <c r="AM23" s="671"/>
      <c r="AN23" s="673"/>
      <c r="AO23" s="243"/>
      <c r="AP23" s="243"/>
      <c r="AQ23" s="243"/>
      <c r="AR23" s="243"/>
      <c r="AS23" s="639"/>
      <c r="AT23" s="641"/>
      <c r="AU23" s="643"/>
      <c r="AV23" s="649"/>
      <c r="AW23" s="649"/>
      <c r="AX23" s="649"/>
      <c r="AY23" s="633"/>
      <c r="AZ23" s="633"/>
      <c r="BA23" s="85"/>
    </row>
    <row r="24" spans="1:53" ht="21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5"/>
      <c r="AV24" s="245"/>
      <c r="AW24" s="245"/>
      <c r="AX24" s="245"/>
      <c r="AY24" s="245"/>
      <c r="AZ24" s="246"/>
    </row>
    <row r="25" spans="1:53" ht="48">
      <c r="A25" s="631" t="s">
        <v>496</v>
      </c>
      <c r="B25" s="631"/>
      <c r="C25" s="631"/>
      <c r="D25" s="631"/>
      <c r="E25" s="631" t="str">
        <f ca="1">A27</f>
        <v>姿川第一ＦＣ</v>
      </c>
      <c r="F25" s="631"/>
      <c r="G25" s="631"/>
      <c r="H25" s="631"/>
      <c r="I25" s="615" t="str">
        <f ca="1">A29</f>
        <v>宝木キッカーズ</v>
      </c>
      <c r="J25" s="615"/>
      <c r="K25" s="615"/>
      <c r="L25" s="615"/>
      <c r="M25" s="615" t="str">
        <f ca="1">A31</f>
        <v>ｕｎｉｏｎ ｓｃ</v>
      </c>
      <c r="N25" s="615"/>
      <c r="O25" s="615"/>
      <c r="P25" s="615"/>
      <c r="Q25" s="615" t="str">
        <f ca="1">A33</f>
        <v>河内ＳＣジュベニール</v>
      </c>
      <c r="R25" s="615"/>
      <c r="S25" s="615"/>
      <c r="T25" s="615"/>
      <c r="U25" s="631" t="str">
        <f ca="1">A35</f>
        <v>昭和・戸祭ＳＣ</v>
      </c>
      <c r="V25" s="631"/>
      <c r="W25" s="631"/>
      <c r="X25" s="631"/>
      <c r="Y25" s="615" t="str">
        <f ca="1">A37</f>
        <v>サウス宇都宮ＳＣ</v>
      </c>
      <c r="Z25" s="615"/>
      <c r="AA25" s="615"/>
      <c r="AB25" s="615"/>
      <c r="AC25" s="615" t="str">
        <f ca="1">A39</f>
        <v>ＦＣ Ｒｉｓｏ</v>
      </c>
      <c r="AD25" s="615"/>
      <c r="AE25" s="615"/>
      <c r="AF25" s="615"/>
      <c r="AG25" s="615" t="str">
        <f ca="1">A41</f>
        <v>富士見ＳＳＳ</v>
      </c>
      <c r="AH25" s="615"/>
      <c r="AI25" s="615"/>
      <c r="AJ25" s="615"/>
      <c r="AK25" s="615" t="str">
        <f ca="1">A43</f>
        <v>豊郷ＪＦＣ宇都宮</v>
      </c>
      <c r="AL25" s="615"/>
      <c r="AM25" s="615"/>
      <c r="AN25" s="615"/>
      <c r="AO25" s="247"/>
      <c r="AP25" s="247"/>
      <c r="AQ25" s="247"/>
      <c r="AR25" s="247"/>
      <c r="AS25" s="236" t="s">
        <v>7</v>
      </c>
      <c r="AT25" s="237" t="s">
        <v>8</v>
      </c>
      <c r="AU25" s="238" t="s">
        <v>11</v>
      </c>
      <c r="AV25" s="238" t="s">
        <v>461</v>
      </c>
      <c r="AW25" s="238" t="s">
        <v>462</v>
      </c>
      <c r="AX25" s="238"/>
      <c r="AY25" s="239" t="s">
        <v>12</v>
      </c>
      <c r="AZ25" s="240" t="s">
        <v>141</v>
      </c>
      <c r="BA25" s="84"/>
    </row>
    <row r="26" spans="1:53" ht="17.25" customHeight="1">
      <c r="A26" s="604" t="s">
        <v>497</v>
      </c>
      <c r="B26" s="605"/>
      <c r="C26" s="605"/>
      <c r="D26" s="605"/>
      <c r="E26" s="616"/>
      <c r="F26" s="617"/>
      <c r="G26" s="617"/>
      <c r="H26" s="618"/>
      <c r="I26" s="622" t="str">
        <f>IF(OR(J26="",L26=""),"",IF(J26&gt;L26,"○",IF(J26&lt;L26,"×",IF(J26=L26,"△"))))</f>
        <v>○</v>
      </c>
      <c r="J26" s="624">
        <v>1</v>
      </c>
      <c r="K26" s="611" t="s">
        <v>13</v>
      </c>
      <c r="L26" s="626">
        <v>0</v>
      </c>
      <c r="M26" s="622" t="str">
        <f>IF(OR(N26="",P26=""),"",IF(N26&gt;P26,"○",IF(N26&lt;P26,"×",IF(N26=P26,"△"))))</f>
        <v>×</v>
      </c>
      <c r="N26" s="624">
        <v>0</v>
      </c>
      <c r="O26" s="611" t="s">
        <v>13</v>
      </c>
      <c r="P26" s="626">
        <v>2</v>
      </c>
      <c r="Q26" s="622" t="str">
        <f>IF(OR(R26="",T26=""),"",IF(R26&gt;T26,"○",IF(R26&lt;T26,"×",IF(R26=T26,"△"))))</f>
        <v>○</v>
      </c>
      <c r="R26" s="624">
        <v>3</v>
      </c>
      <c r="S26" s="611" t="s">
        <v>13</v>
      </c>
      <c r="T26" s="626">
        <v>0</v>
      </c>
      <c r="U26" s="622" t="str">
        <f>IF(OR(V26="",X26=""),"",IF(V26&gt;X26,"○",IF(V26&lt;X26,"×",IF(V26=X26,"△"))))</f>
        <v>△</v>
      </c>
      <c r="V26" s="624">
        <v>0</v>
      </c>
      <c r="W26" s="611" t="s">
        <v>13</v>
      </c>
      <c r="X26" s="626">
        <v>0</v>
      </c>
      <c r="Y26" s="622" t="str">
        <f>IF(OR(Z26="",AB26=""),"",IF(Z26&gt;AB26,"○",IF(Z26&lt;AB26,"×",IF(Z26=AB26,"△"))))</f>
        <v>×</v>
      </c>
      <c r="Z26" s="624">
        <v>1</v>
      </c>
      <c r="AA26" s="611" t="s">
        <v>13</v>
      </c>
      <c r="AB26" s="626">
        <v>2</v>
      </c>
      <c r="AC26" s="622" t="str">
        <f>IF(OR(AD26="",AF26=""),"",IF(AD26&gt;AF26,"○",IF(AD26&lt;AF26,"×",IF(AD26=AF26,"△"))))</f>
        <v>×</v>
      </c>
      <c r="AD26" s="624">
        <v>0</v>
      </c>
      <c r="AE26" s="611" t="s">
        <v>13</v>
      </c>
      <c r="AF26" s="626">
        <v>2</v>
      </c>
      <c r="AG26" s="622" t="str">
        <f>IF(OR(AH26="",AJ26=""),"",IF(AH26&gt;AJ26,"○",IF(AH26&lt;AJ26,"×",IF(AH26=AJ26,"△"))))</f>
        <v>×</v>
      </c>
      <c r="AH26" s="624">
        <v>0</v>
      </c>
      <c r="AI26" s="611" t="s">
        <v>13</v>
      </c>
      <c r="AJ26" s="626">
        <v>1</v>
      </c>
      <c r="AK26" s="622" t="str">
        <f>IF(OR(AL26="",AN26=""),"",IF(AL26&gt;AN26,"○",IF(AL26&lt;AN26,"×",IF(AL26=AN26,"△"))))</f>
        <v>×</v>
      </c>
      <c r="AL26" s="624">
        <v>0</v>
      </c>
      <c r="AM26" s="611" t="s">
        <v>13</v>
      </c>
      <c r="AN26" s="626">
        <v>5</v>
      </c>
      <c r="AO26" s="248"/>
      <c r="AP26" s="248"/>
      <c r="AQ26" s="248"/>
      <c r="AR26" s="248"/>
      <c r="AS26" s="638">
        <f>COUNTIF(E26:AN27,"○")+COUNTIF(E26:AN27,"×")+COUNTIF(E26:AN27,"△")</f>
        <v>8</v>
      </c>
      <c r="AT26" s="640">
        <f>COUNTIF(E26:AN27,"○")*3+COUNTIF(E26:AN27,"△")</f>
        <v>7</v>
      </c>
      <c r="AU26" s="642">
        <f>IF(AS26=0,0,AT26/(AS26*3))</f>
        <v>0.29166666666666669</v>
      </c>
      <c r="AV26" s="632">
        <f>SUM(F26,J26,N26,R26,V26,Z26,AD26,AH26,AL26,AP26)-SUM(H26,L26,P26,T26,X26,AB26,AF26,AJ26,AN26,AR26)</f>
        <v>-7</v>
      </c>
      <c r="AW26" s="632">
        <f>SUM(F26,J26,N26,R26,V26,Z26,AD26,AH26,AL26,AP26)</f>
        <v>5</v>
      </c>
      <c r="AX26" s="632">
        <f>AU26+AV26*0.001+AW26*0.00001</f>
        <v>0.28471666666666667</v>
      </c>
      <c r="AY26" s="644">
        <f>RANK(AX26,$AX$26:$AX$43)</f>
        <v>7</v>
      </c>
      <c r="AZ26" s="632">
        <f>RANK(AX26,$AX$4:$AX$85)</f>
        <v>26</v>
      </c>
      <c r="BA26" s="85"/>
    </row>
    <row r="27" spans="1:53" ht="17.25" customHeight="1">
      <c r="A27" s="601" t="str">
        <f ca="1">INDIRECT("U12組合せ!f"&amp;(ROW()-1)/2-3)</f>
        <v>姿川第一ＦＣ</v>
      </c>
      <c r="B27" s="602"/>
      <c r="C27" s="602"/>
      <c r="D27" s="603"/>
      <c r="E27" s="619"/>
      <c r="F27" s="620"/>
      <c r="G27" s="620"/>
      <c r="H27" s="621"/>
      <c r="I27" s="623"/>
      <c r="J27" s="625"/>
      <c r="K27" s="612"/>
      <c r="L27" s="627"/>
      <c r="M27" s="623"/>
      <c r="N27" s="625"/>
      <c r="O27" s="612"/>
      <c r="P27" s="627"/>
      <c r="Q27" s="623"/>
      <c r="R27" s="625"/>
      <c r="S27" s="612"/>
      <c r="T27" s="627"/>
      <c r="U27" s="623"/>
      <c r="V27" s="625"/>
      <c r="W27" s="612"/>
      <c r="X27" s="627"/>
      <c r="Y27" s="623"/>
      <c r="Z27" s="625"/>
      <c r="AA27" s="612"/>
      <c r="AB27" s="627"/>
      <c r="AC27" s="623"/>
      <c r="AD27" s="625"/>
      <c r="AE27" s="612"/>
      <c r="AF27" s="627"/>
      <c r="AG27" s="623"/>
      <c r="AH27" s="625"/>
      <c r="AI27" s="612"/>
      <c r="AJ27" s="627"/>
      <c r="AK27" s="623"/>
      <c r="AL27" s="625"/>
      <c r="AM27" s="612"/>
      <c r="AN27" s="627"/>
      <c r="AO27" s="249"/>
      <c r="AP27" s="249"/>
      <c r="AQ27" s="249"/>
      <c r="AR27" s="249"/>
      <c r="AS27" s="639"/>
      <c r="AT27" s="641"/>
      <c r="AU27" s="643"/>
      <c r="AV27" s="649"/>
      <c r="AW27" s="649"/>
      <c r="AX27" s="649"/>
      <c r="AY27" s="633"/>
      <c r="AZ27" s="633"/>
      <c r="BA27" s="85"/>
    </row>
    <row r="28" spans="1:53" ht="17.25" customHeight="1">
      <c r="A28" s="604" t="s">
        <v>498</v>
      </c>
      <c r="B28" s="605"/>
      <c r="C28" s="605"/>
      <c r="D28" s="606"/>
      <c r="E28" s="607" t="str">
        <f>IF(OR(F28="",H28=""),"",IF(F28&gt;H28,"○",IF(F28&lt;H28,"×",IF(F28=H28,"△"))))</f>
        <v>×</v>
      </c>
      <c r="F28" s="609">
        <f>IF(L26="","",L26)</f>
        <v>0</v>
      </c>
      <c r="G28" s="611" t="s">
        <v>13</v>
      </c>
      <c r="H28" s="613">
        <f>IF(J26="","",J26)</f>
        <v>1</v>
      </c>
      <c r="I28" s="616"/>
      <c r="J28" s="617"/>
      <c r="K28" s="617"/>
      <c r="L28" s="618"/>
      <c r="M28" s="622" t="str">
        <f>IF(OR(N28="",P28=""),"",IF(N28&gt;P28,"○",IF(N28&lt;P28,"×",IF(N28=P28,"△"))))</f>
        <v>×</v>
      </c>
      <c r="N28" s="624">
        <v>2</v>
      </c>
      <c r="O28" s="611" t="s">
        <v>13</v>
      </c>
      <c r="P28" s="626">
        <v>4</v>
      </c>
      <c r="Q28" s="622" t="str">
        <f>IF(OR(R28="",T28=""),"",IF(R28&gt;T28,"○",IF(R28&lt;T28,"×",IF(R28=T28,"△"))))</f>
        <v>○</v>
      </c>
      <c r="R28" s="624">
        <v>1</v>
      </c>
      <c r="S28" s="611" t="s">
        <v>13</v>
      </c>
      <c r="T28" s="626">
        <v>0</v>
      </c>
      <c r="U28" s="622" t="str">
        <f>IF(OR(V28="",X28=""),"",IF(V28&gt;X28,"○",IF(V28&lt;X28,"×",IF(V28=X28,"△"))))</f>
        <v>△</v>
      </c>
      <c r="V28" s="650">
        <v>1</v>
      </c>
      <c r="W28" s="652" t="s">
        <v>13</v>
      </c>
      <c r="X28" s="654">
        <v>1</v>
      </c>
      <c r="Y28" s="622" t="str">
        <f>IF(OR(Z28="",AB28=""),"",IF(Z28&gt;AB28,"○",IF(Z28&lt;AB28,"×",IF(Z28=AB28,"△"))))</f>
        <v>○</v>
      </c>
      <c r="Z28" s="624">
        <v>3</v>
      </c>
      <c r="AA28" s="611" t="s">
        <v>13</v>
      </c>
      <c r="AB28" s="626">
        <v>2</v>
      </c>
      <c r="AC28" s="622" t="str">
        <f>IF(OR(AD28="",AF28=""),"",IF(AD28&gt;AF28,"○",IF(AD28&lt;AF28,"×",IF(AD28=AF28,"△"))))</f>
        <v>×</v>
      </c>
      <c r="AD28" s="624">
        <v>0</v>
      </c>
      <c r="AE28" s="611" t="s">
        <v>13</v>
      </c>
      <c r="AF28" s="626">
        <v>4</v>
      </c>
      <c r="AG28" s="622" t="str">
        <f>IF(OR(AH28="",AJ28=""),"",IF(AH28&gt;AJ28,"○",IF(AH28&lt;AJ28,"×",IF(AH28=AJ28,"△"))))</f>
        <v>○</v>
      </c>
      <c r="AH28" s="650">
        <v>2</v>
      </c>
      <c r="AI28" s="652" t="s">
        <v>13</v>
      </c>
      <c r="AJ28" s="654">
        <v>0</v>
      </c>
      <c r="AK28" s="622" t="str">
        <f>IF(OR(AL28="",AN28=""),"",IF(AL28&gt;AN28,"○",IF(AL28&lt;AN28,"×",IF(AL28=AN28,"△"))))</f>
        <v>×</v>
      </c>
      <c r="AL28" s="624">
        <v>1</v>
      </c>
      <c r="AM28" s="611" t="s">
        <v>13</v>
      </c>
      <c r="AN28" s="626">
        <v>9</v>
      </c>
      <c r="AO28" s="248"/>
      <c r="AP28" s="248"/>
      <c r="AQ28" s="248"/>
      <c r="AR28" s="248"/>
      <c r="AS28" s="638">
        <f>COUNTIF(E28:AN29,"○")+COUNTIF(E28:AN29,"×")+COUNTIF(E28:AN29,"△")</f>
        <v>8</v>
      </c>
      <c r="AT28" s="640">
        <f>COUNTIF(E28:AN29,"○")*3+COUNTIF(E28:AN29,"△")</f>
        <v>10</v>
      </c>
      <c r="AU28" s="642">
        <f>IF(AS28=0,0,AT28/(AS28*3))</f>
        <v>0.41666666666666669</v>
      </c>
      <c r="AV28" s="632">
        <f>SUM(F26,J26,N26,R26,V26,Z26,AD26,AH26,AL26,AP26)-SUM(H26,L26,P26,T26,X26,AB26,AF26,AJ26,AN26,AR26)</f>
        <v>-7</v>
      </c>
      <c r="AW28" s="632">
        <f t="shared" ref="AW28" si="27">SUM(F28,J28,N28,R28,V28,Z28,AD28,AH28,AL28,AP28)</f>
        <v>10</v>
      </c>
      <c r="AX28" s="632">
        <f>AU28+AV28*0.001+AW28*0.00001</f>
        <v>0.40976666666666667</v>
      </c>
      <c r="AY28" s="644">
        <f>RANK(AX28,$AX$26:$AX$43)</f>
        <v>6</v>
      </c>
      <c r="AZ28" s="632">
        <f>RANK(AX28,$AX$4:$AX$85)</f>
        <v>24</v>
      </c>
      <c r="BA28" s="85"/>
    </row>
    <row r="29" spans="1:53" ht="17.25" customHeight="1">
      <c r="A29" s="601" t="str">
        <f ca="1">INDIRECT("U12組合せ!f"&amp;(ROW()-1)/2-3)</f>
        <v>宝木キッカーズ</v>
      </c>
      <c r="B29" s="602"/>
      <c r="C29" s="602"/>
      <c r="D29" s="603"/>
      <c r="E29" s="608"/>
      <c r="F29" s="610"/>
      <c r="G29" s="612"/>
      <c r="H29" s="614"/>
      <c r="I29" s="619"/>
      <c r="J29" s="620"/>
      <c r="K29" s="620"/>
      <c r="L29" s="621"/>
      <c r="M29" s="623"/>
      <c r="N29" s="625"/>
      <c r="O29" s="612"/>
      <c r="P29" s="627"/>
      <c r="Q29" s="623"/>
      <c r="R29" s="625"/>
      <c r="S29" s="612"/>
      <c r="T29" s="627"/>
      <c r="U29" s="623"/>
      <c r="V29" s="651"/>
      <c r="W29" s="653"/>
      <c r="X29" s="655"/>
      <c r="Y29" s="623"/>
      <c r="Z29" s="625"/>
      <c r="AA29" s="612"/>
      <c r="AB29" s="627"/>
      <c r="AC29" s="623"/>
      <c r="AD29" s="625"/>
      <c r="AE29" s="612"/>
      <c r="AF29" s="627"/>
      <c r="AG29" s="623"/>
      <c r="AH29" s="651"/>
      <c r="AI29" s="653"/>
      <c r="AJ29" s="655"/>
      <c r="AK29" s="623"/>
      <c r="AL29" s="625"/>
      <c r="AM29" s="612"/>
      <c r="AN29" s="627"/>
      <c r="AO29" s="249"/>
      <c r="AP29" s="249"/>
      <c r="AQ29" s="249"/>
      <c r="AR29" s="249"/>
      <c r="AS29" s="639"/>
      <c r="AT29" s="641"/>
      <c r="AU29" s="643"/>
      <c r="AV29" s="649"/>
      <c r="AW29" s="649"/>
      <c r="AX29" s="649"/>
      <c r="AY29" s="633"/>
      <c r="AZ29" s="633"/>
      <c r="BA29" s="85"/>
    </row>
    <row r="30" spans="1:53" ht="17.25" customHeight="1">
      <c r="A30" s="604" t="s">
        <v>499</v>
      </c>
      <c r="B30" s="605"/>
      <c r="C30" s="605"/>
      <c r="D30" s="606"/>
      <c r="E30" s="607" t="str">
        <f>IF(OR(F30="",H30=""),"",IF(F30&gt;H30,"○",IF(F30&lt;H30,"×",IF(F30=H30,"△"))))</f>
        <v>○</v>
      </c>
      <c r="F30" s="609">
        <f>IF(P26="","",P26)</f>
        <v>2</v>
      </c>
      <c r="G30" s="611" t="s">
        <v>13</v>
      </c>
      <c r="H30" s="613">
        <f>IF(N26="","",N26)</f>
        <v>0</v>
      </c>
      <c r="I30" s="607" t="str">
        <f>IF(OR(J30="",L30=""),"",IF(J30&gt;L30,"○",IF(J30&lt;L30,"×",IF(J30=L30,"△"))))</f>
        <v>○</v>
      </c>
      <c r="J30" s="609">
        <f>IF(P28="","",P28)</f>
        <v>4</v>
      </c>
      <c r="K30" s="611" t="s">
        <v>13</v>
      </c>
      <c r="L30" s="613">
        <f>IF(N28="","",N28)</f>
        <v>2</v>
      </c>
      <c r="M30" s="616"/>
      <c r="N30" s="617"/>
      <c r="O30" s="617"/>
      <c r="P30" s="618"/>
      <c r="Q30" s="622" t="str">
        <f>IF(OR(R30="",T30=""),"",IF(R30&gt;T30,"○",IF(R30&lt;T30,"×",IF(R30=T30,"△"))))</f>
        <v>○</v>
      </c>
      <c r="R30" s="624">
        <v>3</v>
      </c>
      <c r="S30" s="611" t="s">
        <v>13</v>
      </c>
      <c r="T30" s="626">
        <v>1</v>
      </c>
      <c r="U30" s="622" t="str">
        <f>IF(OR(V30="",X30=""),"",IF(V30&gt;X30,"○",IF(V30&lt;X30,"×",IF(V30=X30,"△"))))</f>
        <v>×</v>
      </c>
      <c r="V30" s="624">
        <v>1</v>
      </c>
      <c r="W30" s="611" t="s">
        <v>13</v>
      </c>
      <c r="X30" s="626">
        <v>2</v>
      </c>
      <c r="Y30" s="622" t="str">
        <f>IF(OR(Z30="",AB30=""),"",IF(Z30&gt;AB30,"○",IF(Z30&lt;AB30,"×",IF(Z30=AB30,"△"))))</f>
        <v>○</v>
      </c>
      <c r="Z30" s="624">
        <v>2</v>
      </c>
      <c r="AA30" s="611" t="s">
        <v>13</v>
      </c>
      <c r="AB30" s="626">
        <v>0</v>
      </c>
      <c r="AC30" s="622" t="str">
        <f>IF(OR(AD30="",AF30=""),"",IF(AD30&gt;AF30,"○",IF(AD30&lt;AF30,"×",IF(AD30=AF30,"△"))))</f>
        <v>×</v>
      </c>
      <c r="AD30" s="624">
        <v>0</v>
      </c>
      <c r="AE30" s="611" t="s">
        <v>13</v>
      </c>
      <c r="AF30" s="626">
        <v>3</v>
      </c>
      <c r="AG30" s="622" t="str">
        <f>IF(OR(AH30="",AJ30=""),"",IF(AH30&gt;AJ30,"○",IF(AH30&lt;AJ30,"×",IF(AH30=AJ30,"△"))))</f>
        <v>○</v>
      </c>
      <c r="AH30" s="624">
        <v>4</v>
      </c>
      <c r="AI30" s="611" t="s">
        <v>13</v>
      </c>
      <c r="AJ30" s="626">
        <v>0</v>
      </c>
      <c r="AK30" s="622" t="str">
        <f>IF(OR(AL30="",AN30=""),"",IF(AL30&gt;AN30,"○",IF(AL30&lt;AN30,"×",IF(AL30=AN30,"△"))))</f>
        <v>×</v>
      </c>
      <c r="AL30" s="624">
        <v>0</v>
      </c>
      <c r="AM30" s="611" t="s">
        <v>13</v>
      </c>
      <c r="AN30" s="626">
        <v>2</v>
      </c>
      <c r="AO30" s="248"/>
      <c r="AP30" s="248"/>
      <c r="AQ30" s="248"/>
      <c r="AR30" s="248"/>
      <c r="AS30" s="638">
        <f>COUNTIF(E30:AN31,"○")+COUNTIF(E30:AN31,"×")+COUNTIF(E30:AN31,"△")</f>
        <v>8</v>
      </c>
      <c r="AT30" s="640">
        <f>COUNTIF(E30:AN31,"○")*3+COUNTIF(E30:AN31,"△")</f>
        <v>15</v>
      </c>
      <c r="AU30" s="642">
        <f>IF(AS30=0,0,AT30/(AS30*3))</f>
        <v>0.625</v>
      </c>
      <c r="AV30" s="632">
        <f>SUM(F30,J30,N30,R30,V30,Z30,AD30,AH30,AL30,AP30)-SUM(H30,L30,P30,T30,X30,AB30,AF30,AJ30,AN30,AR30)</f>
        <v>6</v>
      </c>
      <c r="AW30" s="632">
        <f t="shared" ref="AW30" si="28">SUM(F30,J30,N30,R30,V30,Z30,AD30,AH30,AL30,AP30)</f>
        <v>16</v>
      </c>
      <c r="AX30" s="632">
        <f>AU30+AV30*0.001+AW30*0.00001</f>
        <v>0.63116000000000005</v>
      </c>
      <c r="AY30" s="644">
        <f>RANK(AX30,$AX$26:$AX$43)</f>
        <v>3</v>
      </c>
      <c r="AZ30" s="632">
        <f>RANK(AX30,$AX$4:$AX$85)</f>
        <v>14</v>
      </c>
      <c r="BA30" s="85"/>
    </row>
    <row r="31" spans="1:53" ht="17.25" customHeight="1">
      <c r="A31" s="601" t="str">
        <f ca="1">INDIRECT("U12組合せ!f"&amp;(ROW()-1)/2-3)</f>
        <v>ｕｎｉｏｎ ｓｃ</v>
      </c>
      <c r="B31" s="602"/>
      <c r="C31" s="602"/>
      <c r="D31" s="603"/>
      <c r="E31" s="608"/>
      <c r="F31" s="610"/>
      <c r="G31" s="612"/>
      <c r="H31" s="614"/>
      <c r="I31" s="608"/>
      <c r="J31" s="610"/>
      <c r="K31" s="612"/>
      <c r="L31" s="614"/>
      <c r="M31" s="619"/>
      <c r="N31" s="620"/>
      <c r="O31" s="620"/>
      <c r="P31" s="621"/>
      <c r="Q31" s="623"/>
      <c r="R31" s="625"/>
      <c r="S31" s="612"/>
      <c r="T31" s="627"/>
      <c r="U31" s="623"/>
      <c r="V31" s="625"/>
      <c r="W31" s="612"/>
      <c r="X31" s="627"/>
      <c r="Y31" s="623"/>
      <c r="Z31" s="625"/>
      <c r="AA31" s="612"/>
      <c r="AB31" s="627"/>
      <c r="AC31" s="623"/>
      <c r="AD31" s="625"/>
      <c r="AE31" s="612"/>
      <c r="AF31" s="627"/>
      <c r="AG31" s="623"/>
      <c r="AH31" s="625"/>
      <c r="AI31" s="612"/>
      <c r="AJ31" s="627"/>
      <c r="AK31" s="623"/>
      <c r="AL31" s="625"/>
      <c r="AM31" s="612"/>
      <c r="AN31" s="627"/>
      <c r="AO31" s="249"/>
      <c r="AP31" s="249"/>
      <c r="AQ31" s="249"/>
      <c r="AR31" s="249"/>
      <c r="AS31" s="639"/>
      <c r="AT31" s="641"/>
      <c r="AU31" s="643"/>
      <c r="AV31" s="649"/>
      <c r="AW31" s="649"/>
      <c r="AX31" s="649"/>
      <c r="AY31" s="633"/>
      <c r="AZ31" s="633"/>
      <c r="BA31" s="85"/>
    </row>
    <row r="32" spans="1:53" ht="17.25" customHeight="1">
      <c r="A32" s="604" t="s">
        <v>500</v>
      </c>
      <c r="B32" s="605"/>
      <c r="C32" s="605"/>
      <c r="D32" s="606"/>
      <c r="E32" s="607" t="str">
        <f>IF(OR(F32="",H32=""),"",IF(F32&gt;H32,"○",IF(F32&lt;H32,"×",IF(F32=H32,"△"))))</f>
        <v>×</v>
      </c>
      <c r="F32" s="609">
        <f>IF(T26="","",T26)</f>
        <v>0</v>
      </c>
      <c r="G32" s="611" t="s">
        <v>13</v>
      </c>
      <c r="H32" s="613">
        <f>IF(R26="","",R26)</f>
        <v>3</v>
      </c>
      <c r="I32" s="607" t="str">
        <f>IF(OR(J32="",L32=""),"",IF(J32&gt;L32,"○",IF(J32&lt;L32,"×",IF(J32=L32,"△"))))</f>
        <v>×</v>
      </c>
      <c r="J32" s="656">
        <f>IF(T28="","",T28)</f>
        <v>0</v>
      </c>
      <c r="K32" s="611" t="s">
        <v>13</v>
      </c>
      <c r="L32" s="645">
        <f>IF(R28="","",R28)</f>
        <v>1</v>
      </c>
      <c r="M32" s="607" t="str">
        <f>IF(OR(N32="",P32=""),"",IF(N32&gt;P32,"○",IF(N32&lt;P32,"×",IF(N32=P32,"△"))))</f>
        <v>×</v>
      </c>
      <c r="N32" s="609">
        <f>IF(T30="","",T30)</f>
        <v>1</v>
      </c>
      <c r="O32" s="611" t="s">
        <v>13</v>
      </c>
      <c r="P32" s="613">
        <f>IF(R30="","",R30)</f>
        <v>3</v>
      </c>
      <c r="Q32" s="616"/>
      <c r="R32" s="617"/>
      <c r="S32" s="617"/>
      <c r="T32" s="618"/>
      <c r="U32" s="622" t="str">
        <f>IF(OR(V32="",X32=""),"",IF(V32&gt;X32,"○",IF(V32&lt;X32,"×",IF(V32=X32,"△"))))</f>
        <v>×</v>
      </c>
      <c r="V32" s="624">
        <v>0</v>
      </c>
      <c r="W32" s="611" t="s">
        <v>13</v>
      </c>
      <c r="X32" s="626">
        <v>2</v>
      </c>
      <c r="Y32" s="622" t="str">
        <f>IF(OR(Z32="",AB32=""),"",IF(Z32&gt;AB32,"○",IF(Z32&lt;AB32,"×",IF(Z32=AB32,"△"))))</f>
        <v>×</v>
      </c>
      <c r="Z32" s="624">
        <v>0</v>
      </c>
      <c r="AA32" s="611" t="s">
        <v>13</v>
      </c>
      <c r="AB32" s="626">
        <v>5</v>
      </c>
      <c r="AC32" s="622" t="str">
        <f>IF(OR(AD32="",AF32=""),"",IF(AD32&gt;AF32,"○",IF(AD32&lt;AF32,"×",IF(AD32=AF32,"△"))))</f>
        <v>×</v>
      </c>
      <c r="AD32" s="624">
        <v>0</v>
      </c>
      <c r="AE32" s="611" t="s">
        <v>13</v>
      </c>
      <c r="AF32" s="626">
        <v>1</v>
      </c>
      <c r="AG32" s="622" t="str">
        <f>IF(OR(AH32="",AJ32=""),"",IF(AH32&gt;AJ32,"○",IF(AH32&lt;AJ32,"×",IF(AH32=AJ32,"△"))))</f>
        <v>△</v>
      </c>
      <c r="AH32" s="624">
        <v>0</v>
      </c>
      <c r="AI32" s="611" t="s">
        <v>13</v>
      </c>
      <c r="AJ32" s="626">
        <v>0</v>
      </c>
      <c r="AK32" s="622" t="str">
        <f>IF(OR(AL32="",AN32=""),"",IF(AL32&gt;AN32,"○",IF(AL32&lt;AN32,"×",IF(AL32=AN32,"△"))))</f>
        <v>×</v>
      </c>
      <c r="AL32" s="624">
        <v>0</v>
      </c>
      <c r="AM32" s="611" t="s">
        <v>13</v>
      </c>
      <c r="AN32" s="626">
        <v>4</v>
      </c>
      <c r="AO32" s="248"/>
      <c r="AP32" s="248"/>
      <c r="AQ32" s="248"/>
      <c r="AR32" s="248"/>
      <c r="AS32" s="638">
        <f>COUNTIF(E32:AN33,"○")+COUNTIF(E32:AN33,"×")+COUNTIF(E32:AN33,"△")</f>
        <v>8</v>
      </c>
      <c r="AT32" s="640">
        <f>COUNTIF(E32:AN33,"○")*3+COUNTIF(E32:AN33,"△")</f>
        <v>1</v>
      </c>
      <c r="AU32" s="642">
        <f>IF(AS32=0,0,AT32/(AS32*3))</f>
        <v>4.1666666666666664E-2</v>
      </c>
      <c r="AV32" s="632">
        <f>SUM(F32,J32,N32,R32,V32,Z32,AD32,AH32,AL32,AP32)-SUM(H32,L32,P32,T32,X32,AB32,AF32,AJ32,AN32,AR32)</f>
        <v>-18</v>
      </c>
      <c r="AW32" s="632">
        <f t="shared" ref="AW32" si="29">SUM(F32,J32,N32,R32,V32,Z32,AD32,AH32,AL32,AP32)</f>
        <v>1</v>
      </c>
      <c r="AX32" s="632">
        <f>AU32+AV32*0.001+AW32*0.00001</f>
        <v>2.3676666666666662E-2</v>
      </c>
      <c r="AY32" s="644">
        <f>RANK(AX32,$AX$26:$AX$43)</f>
        <v>9</v>
      </c>
      <c r="AZ32" s="632">
        <f>RANK(AX32,$AX$4:$AX$85)</f>
        <v>34</v>
      </c>
      <c r="BA32" s="85"/>
    </row>
    <row r="33" spans="1:53" ht="17.25" customHeight="1">
      <c r="A33" s="601" t="str">
        <f ca="1">INDIRECT("U12組合せ!f"&amp;(ROW()-1)/2-3)</f>
        <v>河内ＳＣジュベニール</v>
      </c>
      <c r="B33" s="602"/>
      <c r="C33" s="602"/>
      <c r="D33" s="603"/>
      <c r="E33" s="608"/>
      <c r="F33" s="610"/>
      <c r="G33" s="612"/>
      <c r="H33" s="614"/>
      <c r="I33" s="608"/>
      <c r="J33" s="657"/>
      <c r="K33" s="612"/>
      <c r="L33" s="646"/>
      <c r="M33" s="608"/>
      <c r="N33" s="610"/>
      <c r="O33" s="612"/>
      <c r="P33" s="614"/>
      <c r="Q33" s="619"/>
      <c r="R33" s="620"/>
      <c r="S33" s="620"/>
      <c r="T33" s="621"/>
      <c r="U33" s="623"/>
      <c r="V33" s="625"/>
      <c r="W33" s="612"/>
      <c r="X33" s="627"/>
      <c r="Y33" s="623"/>
      <c r="Z33" s="625"/>
      <c r="AA33" s="612"/>
      <c r="AB33" s="627"/>
      <c r="AC33" s="623"/>
      <c r="AD33" s="625"/>
      <c r="AE33" s="612"/>
      <c r="AF33" s="627"/>
      <c r="AG33" s="623"/>
      <c r="AH33" s="625"/>
      <c r="AI33" s="612"/>
      <c r="AJ33" s="627"/>
      <c r="AK33" s="623"/>
      <c r="AL33" s="625"/>
      <c r="AM33" s="612"/>
      <c r="AN33" s="627"/>
      <c r="AO33" s="249"/>
      <c r="AP33" s="249"/>
      <c r="AQ33" s="249"/>
      <c r="AR33" s="249"/>
      <c r="AS33" s="639"/>
      <c r="AT33" s="641"/>
      <c r="AU33" s="643"/>
      <c r="AV33" s="649"/>
      <c r="AW33" s="649"/>
      <c r="AX33" s="649"/>
      <c r="AY33" s="633"/>
      <c r="AZ33" s="633"/>
      <c r="BA33" s="85"/>
    </row>
    <row r="34" spans="1:53" ht="17.25" customHeight="1">
      <c r="A34" s="604" t="s">
        <v>501</v>
      </c>
      <c r="B34" s="605"/>
      <c r="C34" s="605"/>
      <c r="D34" s="606"/>
      <c r="E34" s="607" t="str">
        <f>IF(OR(F34="",H34=""),"",IF(F34&gt;H34,"○",IF(F34&lt;H34,"×",IF(F34=H34,"△"))))</f>
        <v>△</v>
      </c>
      <c r="F34" s="609">
        <f>IF(X26="","",X26)</f>
        <v>0</v>
      </c>
      <c r="G34" s="611" t="s">
        <v>13</v>
      </c>
      <c r="H34" s="613">
        <f>IF(V26="","",V26)</f>
        <v>0</v>
      </c>
      <c r="I34" s="607" t="str">
        <f>IF(OR(J34="",L34=""),"",IF(J34&gt;L34,"○",IF(J34&lt;L34,"×",IF(J34=L34,"△"))))</f>
        <v>△</v>
      </c>
      <c r="J34" s="656">
        <f>IF(X28="","",X28)</f>
        <v>1</v>
      </c>
      <c r="K34" s="611" t="s">
        <v>13</v>
      </c>
      <c r="L34" s="645">
        <f>IF(V28="","",V28)</f>
        <v>1</v>
      </c>
      <c r="M34" s="607" t="str">
        <f>IF(OR(N34="",P34=""),"",IF(N34&gt;P34,"○",IF(N34&lt;P34,"×",IF(N34=P34,"△"))))</f>
        <v>○</v>
      </c>
      <c r="N34" s="609">
        <f>IF(X30="","",X30)</f>
        <v>2</v>
      </c>
      <c r="O34" s="611" t="s">
        <v>13</v>
      </c>
      <c r="P34" s="613">
        <f>IF(V30="","",V30)</f>
        <v>1</v>
      </c>
      <c r="Q34" s="607" t="str">
        <f>IF(OR(R34="",T34=""),"",IF(R34&gt;T34,"○",IF(R34&lt;T34,"×",IF(R34=T34,"△"))))</f>
        <v>○</v>
      </c>
      <c r="R34" s="656">
        <f>IF(X32="","",X32)</f>
        <v>2</v>
      </c>
      <c r="S34" s="611" t="s">
        <v>13</v>
      </c>
      <c r="T34" s="645">
        <f>IF(V32="","",V32)</f>
        <v>0</v>
      </c>
      <c r="U34" s="616"/>
      <c r="V34" s="617"/>
      <c r="W34" s="617"/>
      <c r="X34" s="618"/>
      <c r="Y34" s="622" t="str">
        <f>IF(OR(Z34="",AB34=""),"",IF(Z34&gt;AB34,"○",IF(Z34&lt;AB34,"×",IF(Z34=AB34,"△"))))</f>
        <v>○</v>
      </c>
      <c r="Z34" s="624">
        <v>1</v>
      </c>
      <c r="AA34" s="611" t="s">
        <v>13</v>
      </c>
      <c r="AB34" s="626">
        <v>0</v>
      </c>
      <c r="AC34" s="622" t="str">
        <f>IF(OR(AD34="",AF34=""),"",IF(AD34&gt;AF34,"○",IF(AD34&lt;AF34,"×",IF(AD34=AF34,"△"))))</f>
        <v>×</v>
      </c>
      <c r="AD34" s="624">
        <v>0</v>
      </c>
      <c r="AE34" s="611" t="s">
        <v>13</v>
      </c>
      <c r="AF34" s="626">
        <v>3</v>
      </c>
      <c r="AG34" s="622" t="str">
        <f>IF(OR(AH34="",AJ34=""),"",IF(AH34&gt;AJ34,"○",IF(AH34&lt;AJ34,"×",IF(AH34=AJ34,"△"))))</f>
        <v>○</v>
      </c>
      <c r="AH34" s="650">
        <v>5</v>
      </c>
      <c r="AI34" s="652" t="s">
        <v>13</v>
      </c>
      <c r="AJ34" s="654">
        <v>1</v>
      </c>
      <c r="AK34" s="622" t="str">
        <f>IF(OR(AL34="",AN34=""),"",IF(AL34&gt;AN34,"○",IF(AL34&lt;AN34,"×",IF(AL34=AN34,"△"))))</f>
        <v>×</v>
      </c>
      <c r="AL34" s="624">
        <v>0</v>
      </c>
      <c r="AM34" s="611" t="s">
        <v>13</v>
      </c>
      <c r="AN34" s="626">
        <v>4</v>
      </c>
      <c r="AO34" s="248"/>
      <c r="AP34" s="248"/>
      <c r="AQ34" s="248"/>
      <c r="AR34" s="248"/>
      <c r="AS34" s="638">
        <f>COUNTIF(E34:AN35,"○")+COUNTIF(E34:AN35,"×")+COUNTIF(E34:AN35,"△")</f>
        <v>8</v>
      </c>
      <c r="AT34" s="640">
        <f>COUNTIF(E34:AN35,"○")*3+COUNTIF(E34:AN35,"△")</f>
        <v>14</v>
      </c>
      <c r="AU34" s="642">
        <f>IF(AS34=0,0,AT34/(AS34*3))</f>
        <v>0.58333333333333337</v>
      </c>
      <c r="AV34" s="632">
        <f>SUM(F34,J34,N34,R34,V34,Z34,AD34,AH34,AL34,AP34)-SUM(H34,L34,P34,T34,X34,AB34,AF34,AJ34,AN34,AR34)</f>
        <v>1</v>
      </c>
      <c r="AW34" s="632">
        <f t="shared" ref="AW34" si="30">SUM(F34,J34,N34,R34,V34,Z34,AD34,AH34,AL34,AP34)</f>
        <v>11</v>
      </c>
      <c r="AX34" s="632">
        <f>AU34+AV34*0.001+AW34*0.00001</f>
        <v>0.58444333333333343</v>
      </c>
      <c r="AY34" s="644">
        <f>RANK(AX34,$AX$26:$AX$43)</f>
        <v>4</v>
      </c>
      <c r="AZ34" s="632">
        <f>RANK(AX34,$AX$4:$AX$85)</f>
        <v>16</v>
      </c>
      <c r="BA34" s="85"/>
    </row>
    <row r="35" spans="1:53" ht="17.25" customHeight="1">
      <c r="A35" s="601" t="str">
        <f ca="1">INDIRECT("U12組合せ!f"&amp;(ROW()-1)/2-3)</f>
        <v>昭和・戸祭ＳＣ</v>
      </c>
      <c r="B35" s="602"/>
      <c r="C35" s="602"/>
      <c r="D35" s="603"/>
      <c r="E35" s="608"/>
      <c r="F35" s="610"/>
      <c r="G35" s="612"/>
      <c r="H35" s="614"/>
      <c r="I35" s="608"/>
      <c r="J35" s="657"/>
      <c r="K35" s="612"/>
      <c r="L35" s="646"/>
      <c r="M35" s="608"/>
      <c r="N35" s="610"/>
      <c r="O35" s="612"/>
      <c r="P35" s="614"/>
      <c r="Q35" s="608"/>
      <c r="R35" s="657"/>
      <c r="S35" s="612"/>
      <c r="T35" s="646"/>
      <c r="U35" s="619"/>
      <c r="V35" s="620"/>
      <c r="W35" s="620"/>
      <c r="X35" s="621"/>
      <c r="Y35" s="623"/>
      <c r="Z35" s="625"/>
      <c r="AA35" s="612"/>
      <c r="AB35" s="627"/>
      <c r="AC35" s="623"/>
      <c r="AD35" s="625"/>
      <c r="AE35" s="612"/>
      <c r="AF35" s="627"/>
      <c r="AG35" s="623"/>
      <c r="AH35" s="651"/>
      <c r="AI35" s="653"/>
      <c r="AJ35" s="655"/>
      <c r="AK35" s="623"/>
      <c r="AL35" s="625"/>
      <c r="AM35" s="612"/>
      <c r="AN35" s="627"/>
      <c r="AO35" s="249"/>
      <c r="AP35" s="249"/>
      <c r="AQ35" s="249"/>
      <c r="AR35" s="249"/>
      <c r="AS35" s="639"/>
      <c r="AT35" s="641"/>
      <c r="AU35" s="643"/>
      <c r="AV35" s="649"/>
      <c r="AW35" s="649"/>
      <c r="AX35" s="649"/>
      <c r="AY35" s="633"/>
      <c r="AZ35" s="633"/>
      <c r="BA35" s="85"/>
    </row>
    <row r="36" spans="1:53" ht="17.25" customHeight="1">
      <c r="A36" s="604" t="s">
        <v>502</v>
      </c>
      <c r="B36" s="605"/>
      <c r="C36" s="605"/>
      <c r="D36" s="606"/>
      <c r="E36" s="607" t="str">
        <f>IF(OR(F36="",H36=""),"",IF(F36&gt;H36,"○",IF(F36&lt;H36,"×",IF(F36=H36,"△"))))</f>
        <v>○</v>
      </c>
      <c r="F36" s="609">
        <f>IF(AB26="","",AB26)</f>
        <v>2</v>
      </c>
      <c r="G36" s="611" t="s">
        <v>13</v>
      </c>
      <c r="H36" s="613">
        <f>IF(Z26="","",Z26)</f>
        <v>1</v>
      </c>
      <c r="I36" s="607" t="str">
        <f>IF(OR(J36="",L36=""),"",IF(J36&gt;L36,"○",IF(J36&lt;L36,"×",IF(J36=L36,"△"))))</f>
        <v>×</v>
      </c>
      <c r="J36" s="656">
        <f>IF(AB28="","",AB28)</f>
        <v>2</v>
      </c>
      <c r="K36" s="611" t="s">
        <v>13</v>
      </c>
      <c r="L36" s="645">
        <f>IF(Z28="","",Z28)</f>
        <v>3</v>
      </c>
      <c r="M36" s="622" t="str">
        <f>IF(OR(N36="",P36=""),"",IF(N36&gt;P36,"○",IF(N36&lt;P36,"×",IF(N36=P36,"△"))))</f>
        <v>×</v>
      </c>
      <c r="N36" s="656">
        <f>IF(AB30="","",AB30)</f>
        <v>0</v>
      </c>
      <c r="O36" s="611" t="s">
        <v>13</v>
      </c>
      <c r="P36" s="645">
        <f>IF(Z30="","",Z30)</f>
        <v>2</v>
      </c>
      <c r="Q36" s="607" t="str">
        <f>IF(OR(R36="",T36=""),"",IF(R36&gt;T36,"○",IF(R36&lt;T36,"×",IF(R36=T36,"△"))))</f>
        <v>○</v>
      </c>
      <c r="R36" s="656">
        <f>IF(AB32="","",AB32)</f>
        <v>5</v>
      </c>
      <c r="S36" s="611" t="s">
        <v>13</v>
      </c>
      <c r="T36" s="645">
        <f>IF(Z32="","",Z32)</f>
        <v>0</v>
      </c>
      <c r="U36" s="607" t="str">
        <f>IF(OR(V36="",X36=""),"",IF(V36&gt;X36,"○",IF(V36&lt;X36,"×",IF(V36=X36,"△"))))</f>
        <v>×</v>
      </c>
      <c r="V36" s="656">
        <f>IF(AB34="","",AB34)</f>
        <v>0</v>
      </c>
      <c r="W36" s="611" t="s">
        <v>13</v>
      </c>
      <c r="X36" s="645">
        <f>IF(Z34="","",Z34)</f>
        <v>1</v>
      </c>
      <c r="Y36" s="616"/>
      <c r="Z36" s="617"/>
      <c r="AA36" s="617"/>
      <c r="AB36" s="618"/>
      <c r="AC36" s="622" t="str">
        <f>IF(OR(AD36="",AF36=""),"",IF(AD36&gt;AF36,"○",IF(AD36&lt;AF36,"×",IF(AD36=AF36,"△"))))</f>
        <v>×</v>
      </c>
      <c r="AD36" s="624">
        <v>0</v>
      </c>
      <c r="AE36" s="611" t="s">
        <v>13</v>
      </c>
      <c r="AF36" s="626">
        <v>3</v>
      </c>
      <c r="AG36" s="622" t="str">
        <f>IF(OR(AH36="",AJ36=""),"",IF(AH36&gt;AJ36,"○",IF(AH36&lt;AJ36,"×",IF(AH36=AJ36,"△"))))</f>
        <v>○</v>
      </c>
      <c r="AH36" s="624">
        <v>3</v>
      </c>
      <c r="AI36" s="611" t="s">
        <v>13</v>
      </c>
      <c r="AJ36" s="626">
        <v>1</v>
      </c>
      <c r="AK36" s="622" t="str">
        <f>IF(OR(AL36="",AN36=""),"",IF(AL36&gt;AN36,"○",IF(AL36&lt;AN36,"×",IF(AL36=AN36,"△"))))</f>
        <v>△</v>
      </c>
      <c r="AL36" s="624">
        <v>0</v>
      </c>
      <c r="AM36" s="611" t="s">
        <v>13</v>
      </c>
      <c r="AN36" s="626">
        <v>0</v>
      </c>
      <c r="AO36" s="248"/>
      <c r="AP36" s="248"/>
      <c r="AQ36" s="248"/>
      <c r="AR36" s="248"/>
      <c r="AS36" s="638">
        <f>COUNTIF(E36:AN37,"○")+COUNTIF(E36:AN37,"×")+COUNTIF(E36:AN37,"△")</f>
        <v>8</v>
      </c>
      <c r="AT36" s="640">
        <f>COUNTIF(E36:AN37,"○")*3+COUNTIF(E36:AN37,"△")</f>
        <v>10</v>
      </c>
      <c r="AU36" s="642">
        <f>IF(AS36=0,0,AT36/(AS36*3))</f>
        <v>0.41666666666666669</v>
      </c>
      <c r="AV36" s="632">
        <f>SUM(F36,J36,N36,R36,V36,Z36,AD36,AH36,AL36,AP36)-SUM(H36,L36,P36,T36,X36,AB36,AF36,AJ36,AN36,AR36)</f>
        <v>1</v>
      </c>
      <c r="AW36" s="632">
        <f t="shared" ref="AW36" si="31">SUM(F36,J36,N36,R36,V36,Z36,AD36,AH36,AL36,AP36)</f>
        <v>12</v>
      </c>
      <c r="AX36" s="632">
        <f>AU36+AV36*0.001+AW36*0.00001</f>
        <v>0.4177866666666667</v>
      </c>
      <c r="AY36" s="644">
        <f>RANK(AX36,$AX$26:$AX$43)</f>
        <v>5</v>
      </c>
      <c r="AZ36" s="632">
        <f>RANK(AX36,$AX$4:$AX$85)</f>
        <v>21</v>
      </c>
      <c r="BA36" s="85"/>
    </row>
    <row r="37" spans="1:53" ht="17.25" customHeight="1">
      <c r="A37" s="601" t="str">
        <f ca="1">INDIRECT("U12組合せ!f"&amp;(ROW()-1)/2-3)</f>
        <v>サウス宇都宮ＳＣ</v>
      </c>
      <c r="B37" s="602"/>
      <c r="C37" s="602"/>
      <c r="D37" s="603"/>
      <c r="E37" s="608"/>
      <c r="F37" s="610"/>
      <c r="G37" s="612"/>
      <c r="H37" s="614"/>
      <c r="I37" s="608"/>
      <c r="J37" s="657"/>
      <c r="K37" s="612"/>
      <c r="L37" s="646"/>
      <c r="M37" s="623"/>
      <c r="N37" s="657"/>
      <c r="O37" s="612"/>
      <c r="P37" s="646"/>
      <c r="Q37" s="608"/>
      <c r="R37" s="657"/>
      <c r="S37" s="612"/>
      <c r="T37" s="646"/>
      <c r="U37" s="608"/>
      <c r="V37" s="657"/>
      <c r="W37" s="612"/>
      <c r="X37" s="646"/>
      <c r="Y37" s="619"/>
      <c r="Z37" s="620"/>
      <c r="AA37" s="620"/>
      <c r="AB37" s="621"/>
      <c r="AC37" s="623"/>
      <c r="AD37" s="625"/>
      <c r="AE37" s="612"/>
      <c r="AF37" s="627"/>
      <c r="AG37" s="623"/>
      <c r="AH37" s="625"/>
      <c r="AI37" s="612"/>
      <c r="AJ37" s="627"/>
      <c r="AK37" s="623"/>
      <c r="AL37" s="625"/>
      <c r="AM37" s="612"/>
      <c r="AN37" s="627"/>
      <c r="AO37" s="249"/>
      <c r="AP37" s="249"/>
      <c r="AQ37" s="249"/>
      <c r="AR37" s="249"/>
      <c r="AS37" s="639"/>
      <c r="AT37" s="641"/>
      <c r="AU37" s="643"/>
      <c r="AV37" s="649"/>
      <c r="AW37" s="649"/>
      <c r="AX37" s="649"/>
      <c r="AY37" s="633"/>
      <c r="AZ37" s="633"/>
      <c r="BA37" s="85"/>
    </row>
    <row r="38" spans="1:53" ht="17.25" customHeight="1">
      <c r="A38" s="604" t="s">
        <v>503</v>
      </c>
      <c r="B38" s="605"/>
      <c r="C38" s="605"/>
      <c r="D38" s="606"/>
      <c r="E38" s="607" t="str">
        <f>IF(OR(F38="",H38=""),"",IF(F38&gt;H38,"○",IF(F38&lt;H38,"×",IF(F38=H38,"△"))))</f>
        <v>○</v>
      </c>
      <c r="F38" s="609">
        <f>IF(AF26="","",AF26)</f>
        <v>2</v>
      </c>
      <c r="G38" s="611" t="s">
        <v>13</v>
      </c>
      <c r="H38" s="613">
        <f>IF(AD26="","",AD26)</f>
        <v>0</v>
      </c>
      <c r="I38" s="607" t="str">
        <f>IF(OR(J38="",L38=""),"",IF(J38&gt;L38,"○",IF(J38&lt;L38,"×",IF(J38=L38,"△"))))</f>
        <v>○</v>
      </c>
      <c r="J38" s="609">
        <f>IF(AF28="","",AF28)</f>
        <v>4</v>
      </c>
      <c r="K38" s="611" t="s">
        <v>13</v>
      </c>
      <c r="L38" s="613">
        <f>IF(AD28="","",AD28)</f>
        <v>0</v>
      </c>
      <c r="M38" s="607" t="str">
        <f>IF(OR(N38="",P38=""),"",IF(N38&gt;P38,"○",IF(N38&lt;P38,"×",IF(N38=P38,"△"))))</f>
        <v>○</v>
      </c>
      <c r="N38" s="609">
        <f>IF(AF30="","",AF30)</f>
        <v>3</v>
      </c>
      <c r="O38" s="611" t="s">
        <v>13</v>
      </c>
      <c r="P38" s="613">
        <f>IF(AD30="","",AD30)</f>
        <v>0</v>
      </c>
      <c r="Q38" s="607" t="str">
        <f>IF(OR(R38="",T38=""),"",IF(R38&gt;T38,"○",IF(R38&lt;T38,"×",IF(R38=T38,"△"))))</f>
        <v>○</v>
      </c>
      <c r="R38" s="609">
        <f>IF(AF32="","",AF32)</f>
        <v>1</v>
      </c>
      <c r="S38" s="611" t="s">
        <v>13</v>
      </c>
      <c r="T38" s="613">
        <f>IF(AD32="","",AD32)</f>
        <v>0</v>
      </c>
      <c r="U38" s="607" t="str">
        <f>IF(OR(V38="",X38=""),"",IF(V38&gt;X38,"○",IF(V38&lt;X38,"×",IF(V38=X38,"△"))))</f>
        <v>○</v>
      </c>
      <c r="V38" s="609">
        <f>IF(AF34="","",AF34)</f>
        <v>3</v>
      </c>
      <c r="W38" s="611" t="s">
        <v>13</v>
      </c>
      <c r="X38" s="613">
        <f>IF(AD34="","",AD34)</f>
        <v>0</v>
      </c>
      <c r="Y38" s="607" t="str">
        <f>IF(OR(Z38="",AB38=""),"",IF(Z38&gt;AB38,"○",IF(Z38&lt;AB38,"×",IF(Z38=AB38,"△"))))</f>
        <v>○</v>
      </c>
      <c r="Z38" s="609">
        <f>IF(AF36="","",AF36)</f>
        <v>3</v>
      </c>
      <c r="AA38" s="611" t="s">
        <v>13</v>
      </c>
      <c r="AB38" s="613">
        <f>IF(AD36="","",AD36)</f>
        <v>0</v>
      </c>
      <c r="AC38" s="616"/>
      <c r="AD38" s="617"/>
      <c r="AE38" s="617"/>
      <c r="AF38" s="618"/>
      <c r="AG38" s="622" t="str">
        <f>IF(OR(AH38="",AJ38=""),"",IF(AH38&gt;AJ38,"○",IF(AH38&lt;AJ38,"×",IF(AH38=AJ38,"△"))))</f>
        <v>○</v>
      </c>
      <c r="AH38" s="624">
        <v>6</v>
      </c>
      <c r="AI38" s="611" t="s">
        <v>13</v>
      </c>
      <c r="AJ38" s="626">
        <v>0</v>
      </c>
      <c r="AK38" s="622" t="str">
        <f>IF(OR(AL38="",AN38=""),"",IF(AL38&gt;AN38,"○",IF(AL38&lt;AN38,"×",IF(AL38=AN38,"△"))))</f>
        <v>×</v>
      </c>
      <c r="AL38" s="624">
        <v>0</v>
      </c>
      <c r="AM38" s="611" t="s">
        <v>13</v>
      </c>
      <c r="AN38" s="626">
        <v>2</v>
      </c>
      <c r="AO38" s="248"/>
      <c r="AP38" s="248"/>
      <c r="AQ38" s="248"/>
      <c r="AR38" s="248"/>
      <c r="AS38" s="638">
        <f>COUNTIF(E38:AN39,"○")+COUNTIF(E38:AN39,"×")+COUNTIF(E38:AN39,"△")</f>
        <v>8</v>
      </c>
      <c r="AT38" s="640">
        <f>COUNTIF(E38:AN39,"○")*3+COUNTIF(E38:AN39,"△")</f>
        <v>21</v>
      </c>
      <c r="AU38" s="642">
        <f>IF(AS38=0,0,AT38/(AS38*3))</f>
        <v>0.875</v>
      </c>
      <c r="AV38" s="632">
        <f>SUM(F38,J38,N38,R38,V38,Z38,AD38,AH38,AL38,AP38)-SUM(H38,L38,P38,T38,X38,AB38,AF38,AJ38,AN38,AR38)</f>
        <v>20</v>
      </c>
      <c r="AW38" s="632">
        <f t="shared" ref="AW38" si="32">SUM(F38,J38,N38,R38,V38,Z38,AD38,AH38,AL38,AP38)</f>
        <v>22</v>
      </c>
      <c r="AX38" s="632">
        <f>AU38+AV38*0.001+AW38*0.00001</f>
        <v>0.89522000000000002</v>
      </c>
      <c r="AY38" s="644">
        <f>RANK(AX38,$AX$26:$AX$43)</f>
        <v>2</v>
      </c>
      <c r="AZ38" s="632">
        <f>RANK(AX38,$AX$4:$AX$85)</f>
        <v>4</v>
      </c>
      <c r="BA38" s="85"/>
    </row>
    <row r="39" spans="1:53" ht="17.25" customHeight="1">
      <c r="A39" s="601" t="str">
        <f ca="1">INDIRECT("U12組合せ!f"&amp;(ROW()-1)/2-3)</f>
        <v>ＦＣ Ｒｉｓｏ</v>
      </c>
      <c r="B39" s="602"/>
      <c r="C39" s="602"/>
      <c r="D39" s="603"/>
      <c r="E39" s="608"/>
      <c r="F39" s="610"/>
      <c r="G39" s="612"/>
      <c r="H39" s="614"/>
      <c r="I39" s="608"/>
      <c r="J39" s="610"/>
      <c r="K39" s="612"/>
      <c r="L39" s="614"/>
      <c r="M39" s="608"/>
      <c r="N39" s="610"/>
      <c r="O39" s="612"/>
      <c r="P39" s="614"/>
      <c r="Q39" s="608"/>
      <c r="R39" s="610"/>
      <c r="S39" s="612"/>
      <c r="T39" s="614"/>
      <c r="U39" s="608"/>
      <c r="V39" s="610"/>
      <c r="W39" s="612"/>
      <c r="X39" s="614"/>
      <c r="Y39" s="608"/>
      <c r="Z39" s="610"/>
      <c r="AA39" s="612"/>
      <c r="AB39" s="614"/>
      <c r="AC39" s="619"/>
      <c r="AD39" s="620"/>
      <c r="AE39" s="620"/>
      <c r="AF39" s="621"/>
      <c r="AG39" s="623"/>
      <c r="AH39" s="625"/>
      <c r="AI39" s="612"/>
      <c r="AJ39" s="627"/>
      <c r="AK39" s="623"/>
      <c r="AL39" s="625"/>
      <c r="AM39" s="612"/>
      <c r="AN39" s="627"/>
      <c r="AO39" s="249"/>
      <c r="AP39" s="249"/>
      <c r="AQ39" s="249"/>
      <c r="AR39" s="249"/>
      <c r="AS39" s="639"/>
      <c r="AT39" s="641"/>
      <c r="AU39" s="643"/>
      <c r="AV39" s="649"/>
      <c r="AW39" s="649"/>
      <c r="AX39" s="649"/>
      <c r="AY39" s="633"/>
      <c r="AZ39" s="633"/>
      <c r="BA39" s="85"/>
    </row>
    <row r="40" spans="1:53" ht="17.25" customHeight="1">
      <c r="A40" s="604" t="s">
        <v>504</v>
      </c>
      <c r="B40" s="605"/>
      <c r="C40" s="605"/>
      <c r="D40" s="606"/>
      <c r="E40" s="607" t="str">
        <f>IF(OR(F40="",H40=""),"",IF(F40&gt;H40,"○",IF(F40&lt;H40,"×",IF(F40=H40,"△"))))</f>
        <v>○</v>
      </c>
      <c r="F40" s="609">
        <f>IF(AJ26="","",AJ26)</f>
        <v>1</v>
      </c>
      <c r="G40" s="611" t="s">
        <v>13</v>
      </c>
      <c r="H40" s="613">
        <f>IF(AH26="","",AH26)</f>
        <v>0</v>
      </c>
      <c r="I40" s="607" t="str">
        <f>IF(OR(J40="",L40=""),"",IF(J40&gt;L40,"○",IF(J40&lt;L40,"×",IF(J40=L40,"△"))))</f>
        <v>×</v>
      </c>
      <c r="J40" s="609">
        <f>IF(AJ28="","",AJ28)</f>
        <v>0</v>
      </c>
      <c r="K40" s="611" t="s">
        <v>13</v>
      </c>
      <c r="L40" s="613">
        <f>IF(AH28="","",AH28)</f>
        <v>2</v>
      </c>
      <c r="M40" s="607" t="str">
        <f>IF(OR(N40="",P40=""),"",IF(N40&gt;P40,"○",IF(N40&lt;P40,"×",IF(N40=P40,"△"))))</f>
        <v>×</v>
      </c>
      <c r="N40" s="609">
        <f>IF(AJ30="","",AJ30)</f>
        <v>0</v>
      </c>
      <c r="O40" s="611" t="s">
        <v>13</v>
      </c>
      <c r="P40" s="613">
        <f>IF(AH30="","",AH30)</f>
        <v>4</v>
      </c>
      <c r="Q40" s="607" t="str">
        <f>IF(OR(R40="",T40=""),"",IF(R40&gt;T40,"○",IF(R40&lt;T40,"×",IF(R40=T40,"△"))))</f>
        <v>△</v>
      </c>
      <c r="R40" s="609">
        <f>IF(AJ32="","",AJ32)</f>
        <v>0</v>
      </c>
      <c r="S40" s="611" t="s">
        <v>13</v>
      </c>
      <c r="T40" s="613">
        <f>IF(AH32="","",AH32)</f>
        <v>0</v>
      </c>
      <c r="U40" s="607" t="str">
        <f>IF(OR(V40="",X40=""),"",IF(V40&gt;X40,"○",IF(V40&lt;X40,"×",IF(V40=X40,"△"))))</f>
        <v>×</v>
      </c>
      <c r="V40" s="609">
        <f>IF(AJ34="","",AJ34)</f>
        <v>1</v>
      </c>
      <c r="W40" s="611" t="s">
        <v>13</v>
      </c>
      <c r="X40" s="613">
        <f>IF(AH34="","",AH34)</f>
        <v>5</v>
      </c>
      <c r="Y40" s="607" t="str">
        <f>IF(OR(Z40="",AB40=""),"",IF(Z40&gt;AB40,"○",IF(Z40&lt;AB40,"×",IF(Z40=AB40,"△"))))</f>
        <v>×</v>
      </c>
      <c r="Z40" s="609">
        <f>IF(AJ36="","",AJ36)</f>
        <v>1</v>
      </c>
      <c r="AA40" s="611" t="s">
        <v>13</v>
      </c>
      <c r="AB40" s="613">
        <f>IF(AH36="","",AH36)</f>
        <v>3</v>
      </c>
      <c r="AC40" s="607" t="str">
        <f>IF(OR(AD40="",AF40=""),"",IF(AD40&gt;AF40,"○",IF(AD40&lt;AF40,"×",IF(AD40=AF40,"△"))))</f>
        <v>×</v>
      </c>
      <c r="AD40" s="609">
        <f>IF(AJ38="","",AJ38)</f>
        <v>0</v>
      </c>
      <c r="AE40" s="611" t="s">
        <v>13</v>
      </c>
      <c r="AF40" s="613">
        <f>IF(AH38="","",AH38)</f>
        <v>6</v>
      </c>
      <c r="AG40" s="616"/>
      <c r="AH40" s="617"/>
      <c r="AI40" s="617"/>
      <c r="AJ40" s="618"/>
      <c r="AK40" s="622" t="str">
        <f>IF(OR(AL40="",AN40=""),"",IF(AL40&gt;AN40,"○",IF(AL40&lt;AN40,"×",IF(AL40=AN40,"△"))))</f>
        <v>×</v>
      </c>
      <c r="AL40" s="624">
        <v>0</v>
      </c>
      <c r="AM40" s="611" t="s">
        <v>13</v>
      </c>
      <c r="AN40" s="626">
        <v>5</v>
      </c>
      <c r="AO40" s="248"/>
      <c r="AP40" s="248"/>
      <c r="AQ40" s="248"/>
      <c r="AR40" s="248"/>
      <c r="AS40" s="638">
        <f>COUNTIF(E40:AN41,"○")+COUNTIF(E40:AN41,"×")+COUNTIF(E40:AN41,"△")</f>
        <v>8</v>
      </c>
      <c r="AT40" s="640">
        <f>COUNTIF(E40:AN41,"○")*3+COUNTIF(E40:AN41,"△")</f>
        <v>4</v>
      </c>
      <c r="AU40" s="642">
        <f>IF(AS40=0,0,AT40/(AS40*3))</f>
        <v>0.16666666666666666</v>
      </c>
      <c r="AV40" s="632">
        <f>SUM(F40,J40,N40,R40,V40,Z40,AD40,AH40,AL40,AP40)-SUM(H40,L40,P40,T40,X40,AB40,AF40,AJ40,AN40,AR40)</f>
        <v>-22</v>
      </c>
      <c r="AW40" s="632">
        <f t="shared" ref="AW40" si="33">SUM(F40,J40,N40,R40,V40,Z40,AD40,AH40,AL40,AP40)</f>
        <v>3</v>
      </c>
      <c r="AX40" s="632">
        <f>AU40+AV40*0.001+AW40*0.00001</f>
        <v>0.14469666666666667</v>
      </c>
      <c r="AY40" s="644">
        <f>RANK(AX40,$AX$26:$AX$43)</f>
        <v>8</v>
      </c>
      <c r="AZ40" s="632">
        <f>RANK(AX40,$AX$4:$AX$85)</f>
        <v>30</v>
      </c>
      <c r="BA40" s="85"/>
    </row>
    <row r="41" spans="1:53" ht="17.25" customHeight="1">
      <c r="A41" s="601" t="str">
        <f ca="1">INDIRECT("U12組合せ!f"&amp;(ROW()-1)/2-3)</f>
        <v>富士見ＳＳＳ</v>
      </c>
      <c r="B41" s="602"/>
      <c r="C41" s="602"/>
      <c r="D41" s="603"/>
      <c r="E41" s="608"/>
      <c r="F41" s="610"/>
      <c r="G41" s="612"/>
      <c r="H41" s="614"/>
      <c r="I41" s="608"/>
      <c r="J41" s="610"/>
      <c r="K41" s="612"/>
      <c r="L41" s="614"/>
      <c r="M41" s="608"/>
      <c r="N41" s="610"/>
      <c r="O41" s="612"/>
      <c r="P41" s="614"/>
      <c r="Q41" s="608"/>
      <c r="R41" s="610"/>
      <c r="S41" s="612"/>
      <c r="T41" s="614"/>
      <c r="U41" s="608"/>
      <c r="V41" s="610"/>
      <c r="W41" s="612"/>
      <c r="X41" s="614"/>
      <c r="Y41" s="608"/>
      <c r="Z41" s="610"/>
      <c r="AA41" s="612"/>
      <c r="AB41" s="614"/>
      <c r="AC41" s="608"/>
      <c r="AD41" s="610"/>
      <c r="AE41" s="612"/>
      <c r="AF41" s="614"/>
      <c r="AG41" s="619"/>
      <c r="AH41" s="620"/>
      <c r="AI41" s="620"/>
      <c r="AJ41" s="621"/>
      <c r="AK41" s="623"/>
      <c r="AL41" s="625"/>
      <c r="AM41" s="612"/>
      <c r="AN41" s="627"/>
      <c r="AO41" s="249"/>
      <c r="AP41" s="249"/>
      <c r="AQ41" s="249"/>
      <c r="AR41" s="249"/>
      <c r="AS41" s="639"/>
      <c r="AT41" s="641"/>
      <c r="AU41" s="643"/>
      <c r="AV41" s="649"/>
      <c r="AW41" s="649"/>
      <c r="AX41" s="649"/>
      <c r="AY41" s="633"/>
      <c r="AZ41" s="633"/>
      <c r="BA41" s="85"/>
    </row>
    <row r="42" spans="1:53" ht="17.25" customHeight="1">
      <c r="A42" s="604" t="s">
        <v>505</v>
      </c>
      <c r="B42" s="605"/>
      <c r="C42" s="605"/>
      <c r="D42" s="606"/>
      <c r="E42" s="607" t="str">
        <f>IF(OR(F42="",H42=""),"",IF(F42&gt;H42,"○",IF(F42&lt;H42,"×",IF(F42=H42,"△"))))</f>
        <v>○</v>
      </c>
      <c r="F42" s="609">
        <f>IF(AN26="","",AN26)</f>
        <v>5</v>
      </c>
      <c r="G42" s="611" t="s">
        <v>13</v>
      </c>
      <c r="H42" s="613">
        <f>IF(AL26="","",AL26)</f>
        <v>0</v>
      </c>
      <c r="I42" s="607" t="str">
        <f>IF(OR(J42="",L42=""),"",IF(J42&gt;L42,"○",IF(J42&lt;L42,"×",IF(J42=L42,"△"))))</f>
        <v>○</v>
      </c>
      <c r="J42" s="609">
        <f>IF(AN28="","",AN28)</f>
        <v>9</v>
      </c>
      <c r="K42" s="611" t="s">
        <v>13</v>
      </c>
      <c r="L42" s="613">
        <f>IF(AL28="","",AL28)</f>
        <v>1</v>
      </c>
      <c r="M42" s="607" t="str">
        <f>IF(OR(N42="",P42=""),"",IF(N42&gt;P42,"○",IF(N42&lt;P42,"×",IF(N42=P42,"△"))))</f>
        <v>○</v>
      </c>
      <c r="N42" s="609">
        <f>IF(AN30="","",AN30)</f>
        <v>2</v>
      </c>
      <c r="O42" s="611" t="s">
        <v>13</v>
      </c>
      <c r="P42" s="613">
        <f>IF(AL30="","",AL30)</f>
        <v>0</v>
      </c>
      <c r="Q42" s="607" t="str">
        <f>IF(OR(R42="",T42=""),"",IF(R42&gt;T42,"○",IF(R42&lt;T42,"×",IF(R42=T42,"△"))))</f>
        <v>○</v>
      </c>
      <c r="R42" s="609">
        <f>IF(AN32="","",AN32)</f>
        <v>4</v>
      </c>
      <c r="S42" s="611" t="s">
        <v>13</v>
      </c>
      <c r="T42" s="613">
        <f>IF(AL32="","",AL32)</f>
        <v>0</v>
      </c>
      <c r="U42" s="607" t="str">
        <f>IF(OR(V42="",X42=""),"",IF(V42&gt;X42,"○",IF(V42&lt;X42,"×",IF(V42=X42,"△"))))</f>
        <v>○</v>
      </c>
      <c r="V42" s="609">
        <f>IF(AN34="","",AN34)</f>
        <v>4</v>
      </c>
      <c r="W42" s="611" t="s">
        <v>13</v>
      </c>
      <c r="X42" s="613">
        <f>IF(AL34="","",AL34)</f>
        <v>0</v>
      </c>
      <c r="Y42" s="607" t="str">
        <f>IF(OR(Z42="",AB42=""),"",IF(Z42&gt;AB42,"○",IF(Z42&lt;AB42,"×",IF(Z42=AB42,"△"))))</f>
        <v>△</v>
      </c>
      <c r="Z42" s="609">
        <f>IF(AN36="","",AN36)</f>
        <v>0</v>
      </c>
      <c r="AA42" s="611" t="s">
        <v>13</v>
      </c>
      <c r="AB42" s="613">
        <f>IF(AL36="","",AL36)</f>
        <v>0</v>
      </c>
      <c r="AC42" s="607" t="str">
        <f>IF(OR(AD42="",AF42=""),"",IF(AD42&gt;AF42,"○",IF(AD42&lt;AF42,"×",IF(AD42=AF42,"△"))))</f>
        <v>○</v>
      </c>
      <c r="AD42" s="609">
        <f>IF(AN38="","",AN38)</f>
        <v>2</v>
      </c>
      <c r="AE42" s="611" t="s">
        <v>13</v>
      </c>
      <c r="AF42" s="613">
        <f>IF(AL38="","",AL38)</f>
        <v>0</v>
      </c>
      <c r="AG42" s="607" t="str">
        <f>IF(OR(AH42="",AJ42=""),"",IF(AH42&gt;AJ42,"○",IF(AH42&lt;AJ42,"×",IF(AH42=AJ42,"△"))))</f>
        <v>○</v>
      </c>
      <c r="AH42" s="609">
        <f>IF(AN40="","",AN40)</f>
        <v>5</v>
      </c>
      <c r="AI42" s="611" t="s">
        <v>13</v>
      </c>
      <c r="AJ42" s="613">
        <f>IF(AL40="","",AL40)</f>
        <v>0</v>
      </c>
      <c r="AK42" s="616"/>
      <c r="AL42" s="617"/>
      <c r="AM42" s="617"/>
      <c r="AN42" s="618"/>
      <c r="AO42" s="250"/>
      <c r="AP42" s="250"/>
      <c r="AQ42" s="250"/>
      <c r="AR42" s="250"/>
      <c r="AS42" s="638">
        <f>COUNTIF(E42:AN43,"○")+COUNTIF(E42:AN43,"×")+COUNTIF(E42:AN43,"△")</f>
        <v>8</v>
      </c>
      <c r="AT42" s="640">
        <f>COUNTIF(E42:AN43,"○")*3+COUNTIF(E42:AN43,"△")</f>
        <v>22</v>
      </c>
      <c r="AU42" s="642">
        <f>IF(AS42=0,0,AT42/(AS42*3))</f>
        <v>0.91666666666666663</v>
      </c>
      <c r="AV42" s="632">
        <f>SUM(F42,J42,N42,R42,V42,Z42,AD42,AH42,AL42,AP42)-SUM(H42,L42,P42,T42,X42,AB42,AF42,AJ42,AN42,AR42)</f>
        <v>30</v>
      </c>
      <c r="AW42" s="632">
        <f t="shared" ref="AW42" si="34">SUM(F42,J42,N42,R42,V42,Z42,AD42,AH42,AL42,AP42)</f>
        <v>31</v>
      </c>
      <c r="AX42" s="632">
        <f>AU42+AV42*0.001+AW42*0.00001</f>
        <v>0.94697666666666669</v>
      </c>
      <c r="AY42" s="644">
        <f>RANK(AX42,$AX$26:$AX$43)</f>
        <v>1</v>
      </c>
      <c r="AZ42" s="632">
        <f>RANK(AX42,$AX$4:$AX$85)</f>
        <v>2</v>
      </c>
      <c r="BA42" s="85"/>
    </row>
    <row r="43" spans="1:53" ht="17.25" customHeight="1">
      <c r="A43" s="601" t="str">
        <f ca="1">INDIRECT("U12組合せ!f"&amp;(ROW()-1)/2-3)</f>
        <v>豊郷ＪＦＣ宇都宮</v>
      </c>
      <c r="B43" s="602"/>
      <c r="C43" s="602"/>
      <c r="D43" s="603"/>
      <c r="E43" s="608"/>
      <c r="F43" s="610"/>
      <c r="G43" s="612"/>
      <c r="H43" s="614"/>
      <c r="I43" s="608"/>
      <c r="J43" s="610"/>
      <c r="K43" s="612"/>
      <c r="L43" s="614"/>
      <c r="M43" s="608"/>
      <c r="N43" s="610"/>
      <c r="O43" s="612"/>
      <c r="P43" s="614"/>
      <c r="Q43" s="608"/>
      <c r="R43" s="610"/>
      <c r="S43" s="612"/>
      <c r="T43" s="614"/>
      <c r="U43" s="608"/>
      <c r="V43" s="610"/>
      <c r="W43" s="612"/>
      <c r="X43" s="614"/>
      <c r="Y43" s="608"/>
      <c r="Z43" s="610"/>
      <c r="AA43" s="612"/>
      <c r="AB43" s="614"/>
      <c r="AC43" s="608"/>
      <c r="AD43" s="610"/>
      <c r="AE43" s="612"/>
      <c r="AF43" s="614"/>
      <c r="AG43" s="608"/>
      <c r="AH43" s="610"/>
      <c r="AI43" s="612"/>
      <c r="AJ43" s="614"/>
      <c r="AK43" s="619"/>
      <c r="AL43" s="620"/>
      <c r="AM43" s="620"/>
      <c r="AN43" s="621"/>
      <c r="AO43" s="251"/>
      <c r="AP43" s="251"/>
      <c r="AQ43" s="251"/>
      <c r="AR43" s="251"/>
      <c r="AS43" s="639"/>
      <c r="AT43" s="641"/>
      <c r="AU43" s="643"/>
      <c r="AV43" s="649"/>
      <c r="AW43" s="649"/>
      <c r="AX43" s="649"/>
      <c r="AY43" s="633"/>
      <c r="AZ43" s="633"/>
      <c r="BA43" s="85"/>
    </row>
    <row r="44" spans="1:53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3"/>
      <c r="AV44" s="253"/>
      <c r="AW44" s="253"/>
      <c r="AX44" s="253"/>
      <c r="AY44" s="253"/>
      <c r="AZ44" s="246"/>
    </row>
    <row r="45" spans="1:53" ht="27" customHeight="1">
      <c r="A45" s="676" t="str">
        <f>A1</f>
        <v>ＪＦＡ　U-12サッカーリーグ2018（in栃木） 宇河地域リーグ戦（後期）　星取表</v>
      </c>
      <c r="B45" s="676"/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6"/>
      <c r="W45" s="676"/>
      <c r="X45" s="676"/>
      <c r="Y45" s="676"/>
      <c r="Z45" s="676"/>
      <c r="AA45" s="676"/>
      <c r="AB45" s="676"/>
      <c r="AC45" s="676"/>
      <c r="AD45" s="676"/>
      <c r="AE45" s="676"/>
      <c r="AF45" s="676"/>
      <c r="AG45" s="676"/>
      <c r="AH45" s="676"/>
      <c r="AI45" s="676"/>
      <c r="AJ45" s="676"/>
      <c r="AK45" s="676"/>
      <c r="AL45" s="676"/>
      <c r="AM45" s="676"/>
      <c r="AN45" s="676"/>
      <c r="AO45" s="676"/>
      <c r="AP45" s="676"/>
      <c r="AQ45" s="676"/>
      <c r="AR45" s="676"/>
      <c r="AS45" s="676"/>
      <c r="AT45" s="676"/>
      <c r="AU45" s="677"/>
      <c r="AV45" s="677"/>
      <c r="AW45" s="677"/>
      <c r="AX45" s="677"/>
      <c r="AY45" s="677"/>
      <c r="AZ45" s="677"/>
      <c r="BA45" s="82"/>
    </row>
    <row r="46" spans="1:53" ht="21" customHeight="1">
      <c r="A46" s="252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3"/>
      <c r="AV46" s="253"/>
      <c r="AW46" s="253"/>
      <c r="AX46" s="253"/>
      <c r="AY46" s="253"/>
      <c r="AZ46" s="246"/>
    </row>
    <row r="47" spans="1:53" ht="48">
      <c r="A47" s="631" t="s">
        <v>506</v>
      </c>
      <c r="B47" s="631"/>
      <c r="C47" s="631"/>
      <c r="D47" s="631"/>
      <c r="E47" s="631" t="str">
        <f ca="1">A49</f>
        <v>清原ＳＳＳ</v>
      </c>
      <c r="F47" s="631"/>
      <c r="G47" s="631"/>
      <c r="H47" s="631"/>
      <c r="I47" s="615" t="str">
        <f ca="1">A51</f>
        <v>ＦＣみらい Ｐ</v>
      </c>
      <c r="J47" s="615"/>
      <c r="K47" s="615"/>
      <c r="L47" s="615"/>
      <c r="M47" s="615" t="str">
        <f ca="1">A53</f>
        <v>雀宮ＦＣ</v>
      </c>
      <c r="N47" s="615"/>
      <c r="O47" s="615"/>
      <c r="P47" s="615"/>
      <c r="Q47" s="615" t="str">
        <f ca="1">A55</f>
        <v>ＳＵＧＡＯ ＳＣ</v>
      </c>
      <c r="R47" s="615"/>
      <c r="S47" s="615"/>
      <c r="T47" s="615"/>
      <c r="U47" s="631" t="str">
        <f ca="1">A57</f>
        <v>Ｓ４スペランツァ</v>
      </c>
      <c r="V47" s="631"/>
      <c r="W47" s="631"/>
      <c r="X47" s="631"/>
      <c r="Y47" s="615" t="str">
        <f ca="1">A59</f>
        <v>宇都宮北部ＦＣトレ</v>
      </c>
      <c r="Z47" s="615"/>
      <c r="AA47" s="615"/>
      <c r="AB47" s="615"/>
      <c r="AC47" s="615" t="str">
        <f ca="1">A61</f>
        <v>上三川ＦＣ</v>
      </c>
      <c r="AD47" s="615"/>
      <c r="AE47" s="615"/>
      <c r="AF47" s="615"/>
      <c r="AG47" s="615" t="str">
        <f ca="1">A63</f>
        <v>クラブチェルビアット</v>
      </c>
      <c r="AH47" s="615"/>
      <c r="AI47" s="615"/>
      <c r="AJ47" s="615"/>
      <c r="AK47" s="615" t="str">
        <f ca="1">A65</f>
        <v>ＦＣブロケード</v>
      </c>
      <c r="AL47" s="615"/>
      <c r="AM47" s="615"/>
      <c r="AN47" s="615"/>
      <c r="AO47" s="247"/>
      <c r="AP47" s="247"/>
      <c r="AQ47" s="247"/>
      <c r="AR47" s="247"/>
      <c r="AS47" s="236" t="s">
        <v>7</v>
      </c>
      <c r="AT47" s="237" t="s">
        <v>8</v>
      </c>
      <c r="AU47" s="238" t="s">
        <v>11</v>
      </c>
      <c r="AV47" s="238" t="s">
        <v>461</v>
      </c>
      <c r="AW47" s="238" t="s">
        <v>462</v>
      </c>
      <c r="AX47" s="238"/>
      <c r="AY47" s="239" t="s">
        <v>12</v>
      </c>
      <c r="AZ47" s="240" t="s">
        <v>141</v>
      </c>
      <c r="BA47" s="84"/>
    </row>
    <row r="48" spans="1:53" ht="17.25" customHeight="1">
      <c r="A48" s="604" t="s">
        <v>507</v>
      </c>
      <c r="B48" s="605"/>
      <c r="C48" s="605"/>
      <c r="D48" s="605"/>
      <c r="E48" s="616"/>
      <c r="F48" s="617"/>
      <c r="G48" s="617"/>
      <c r="H48" s="618"/>
      <c r="I48" s="622" t="str">
        <f>IF(OR(J48="",L48=""),"",IF(J48&gt;L48,"○",IF(J48&lt;L48,"×",IF(J48=L48,"△"))))</f>
        <v>○</v>
      </c>
      <c r="J48" s="624">
        <v>2</v>
      </c>
      <c r="K48" s="611" t="s">
        <v>13</v>
      </c>
      <c r="L48" s="626">
        <v>1</v>
      </c>
      <c r="M48" s="622" t="str">
        <f>IF(OR(N48="",P48=""),"",IF(N48&gt;P48,"○",IF(N48&lt;P48,"×",IF(N48=P48,"△"))))</f>
        <v>○</v>
      </c>
      <c r="N48" s="624">
        <v>1</v>
      </c>
      <c r="O48" s="611" t="s">
        <v>13</v>
      </c>
      <c r="P48" s="626">
        <v>0</v>
      </c>
      <c r="Q48" s="622" t="str">
        <f>IF(OR(R48="",T48=""),"",IF(R48&gt;T48,"○",IF(R48&lt;T48,"×",IF(R48=T48,"△"))))</f>
        <v>○</v>
      </c>
      <c r="R48" s="647">
        <v>2</v>
      </c>
      <c r="S48" s="611" t="s">
        <v>13</v>
      </c>
      <c r="T48" s="645">
        <v>1</v>
      </c>
      <c r="U48" s="622" t="str">
        <f>IF(OR(V48="",X48=""),"",IF(V48&gt;X48,"○",IF(V48&lt;X48,"×",IF(V48=X48,"△"))))</f>
        <v>△</v>
      </c>
      <c r="V48" s="624">
        <v>4</v>
      </c>
      <c r="W48" s="611" t="s">
        <v>13</v>
      </c>
      <c r="X48" s="626">
        <v>4</v>
      </c>
      <c r="Y48" s="622" t="str">
        <f>IF(OR(Z48="",AB48=""),"",IF(Z48&gt;AB48,"○",IF(Z48&lt;AB48,"×",IF(Z48=AB48,"△"))))</f>
        <v>○</v>
      </c>
      <c r="Z48" s="650">
        <v>3</v>
      </c>
      <c r="AA48" s="652" t="s">
        <v>13</v>
      </c>
      <c r="AB48" s="654">
        <v>0</v>
      </c>
      <c r="AC48" s="622" t="str">
        <f>IF(OR(AD48="",AF48=""),"",IF(AD48&gt;AF48,"○",IF(AD48&lt;AF48,"×",IF(AD48=AF48,"△"))))</f>
        <v>○</v>
      </c>
      <c r="AD48" s="656">
        <v>6</v>
      </c>
      <c r="AE48" s="611" t="s">
        <v>13</v>
      </c>
      <c r="AF48" s="645">
        <v>2</v>
      </c>
      <c r="AG48" s="622" t="str">
        <f>IF(OR(AH48="",AJ48=""),"",IF(AH48&gt;AJ48,"○",IF(AH48&lt;AJ48,"×",IF(AH48=AJ48,"△"))))</f>
        <v>△</v>
      </c>
      <c r="AH48" s="650">
        <v>2</v>
      </c>
      <c r="AI48" s="652" t="s">
        <v>13</v>
      </c>
      <c r="AJ48" s="664">
        <v>2</v>
      </c>
      <c r="AK48" s="622" t="str">
        <f>IF(OR(AL48="",AN48=""),"",IF(AL48&gt;AN48,"○",IF(AL48&lt;AN48,"×",IF(AL48=AN48,"△"))))</f>
        <v>○</v>
      </c>
      <c r="AL48" s="624">
        <v>9</v>
      </c>
      <c r="AM48" s="611" t="s">
        <v>13</v>
      </c>
      <c r="AN48" s="626">
        <v>0</v>
      </c>
      <c r="AO48" s="250"/>
      <c r="AP48" s="250"/>
      <c r="AQ48" s="250"/>
      <c r="AR48" s="250"/>
      <c r="AS48" s="638">
        <f>COUNTIF(E48:AN49,"○")+COUNTIF(E48:AN49,"×")+COUNTIF(E48:AN49,"△")</f>
        <v>8</v>
      </c>
      <c r="AT48" s="640">
        <f>COUNTIF(E48:AN49,"○")*3+COUNTIF(E48:AN49,"△")</f>
        <v>20</v>
      </c>
      <c r="AU48" s="642">
        <f>IF(AS48=0,0,AT48/(AS48*3))</f>
        <v>0.83333333333333337</v>
      </c>
      <c r="AV48" s="632">
        <f>SUM(F48,J48,N48,R48,V48,Z48,AD48,AH48,AL48,AP48)-SUM(H48,L48,P48,T48,X48,AB48,AF48,AJ48,AN48,AR48)</f>
        <v>19</v>
      </c>
      <c r="AW48" s="632">
        <f>SUM(F48,J48,N48,R48,V48,Z48,AD48,AH48,AL48,AP48)</f>
        <v>29</v>
      </c>
      <c r="AX48" s="632">
        <f>AU48+AV48*0.001+AW48*0.00001</f>
        <v>0.8526233333333334</v>
      </c>
      <c r="AY48" s="644">
        <f>RANK(AX48,$AX$48:$AX$65)</f>
        <v>2</v>
      </c>
      <c r="AZ48" s="632">
        <f>RANK(AX48,$AX$4:$AX$85)</f>
        <v>6</v>
      </c>
      <c r="BA48" s="85"/>
    </row>
    <row r="49" spans="1:53" ht="17.25" customHeight="1">
      <c r="A49" s="601" t="str">
        <f ca="1">INDIRECT("U12組合せ!h"&amp;(ROW()-1)/2-14)</f>
        <v>清原ＳＳＳ</v>
      </c>
      <c r="B49" s="602"/>
      <c r="C49" s="602"/>
      <c r="D49" s="603"/>
      <c r="E49" s="619"/>
      <c r="F49" s="620"/>
      <c r="G49" s="620"/>
      <c r="H49" s="621"/>
      <c r="I49" s="623"/>
      <c r="J49" s="625"/>
      <c r="K49" s="612"/>
      <c r="L49" s="627"/>
      <c r="M49" s="623"/>
      <c r="N49" s="625"/>
      <c r="O49" s="612"/>
      <c r="P49" s="627"/>
      <c r="Q49" s="623"/>
      <c r="R49" s="648"/>
      <c r="S49" s="612"/>
      <c r="T49" s="646"/>
      <c r="U49" s="623"/>
      <c r="V49" s="625"/>
      <c r="W49" s="612"/>
      <c r="X49" s="627"/>
      <c r="Y49" s="623"/>
      <c r="Z49" s="651"/>
      <c r="AA49" s="653"/>
      <c r="AB49" s="655"/>
      <c r="AC49" s="623"/>
      <c r="AD49" s="657"/>
      <c r="AE49" s="612"/>
      <c r="AF49" s="646"/>
      <c r="AG49" s="623"/>
      <c r="AH49" s="651"/>
      <c r="AI49" s="653"/>
      <c r="AJ49" s="665"/>
      <c r="AK49" s="623"/>
      <c r="AL49" s="625"/>
      <c r="AM49" s="612"/>
      <c r="AN49" s="627"/>
      <c r="AO49" s="251"/>
      <c r="AP49" s="251"/>
      <c r="AQ49" s="251"/>
      <c r="AR49" s="251"/>
      <c r="AS49" s="639"/>
      <c r="AT49" s="641"/>
      <c r="AU49" s="643"/>
      <c r="AV49" s="649"/>
      <c r="AW49" s="649"/>
      <c r="AX49" s="649"/>
      <c r="AY49" s="633"/>
      <c r="AZ49" s="633"/>
      <c r="BA49" s="85"/>
    </row>
    <row r="50" spans="1:53" ht="17.25" customHeight="1">
      <c r="A50" s="604" t="s">
        <v>508</v>
      </c>
      <c r="B50" s="605"/>
      <c r="C50" s="605"/>
      <c r="D50" s="606"/>
      <c r="E50" s="607" t="str">
        <f>IF(OR(F50="",H50=""),"",IF(F50&gt;H50,"○",IF(F50&lt;H50,"×",IF(F50=H50,"△"))))</f>
        <v>×</v>
      </c>
      <c r="F50" s="609">
        <f>IF(L48="","",L48)</f>
        <v>1</v>
      </c>
      <c r="G50" s="611" t="s">
        <v>13</v>
      </c>
      <c r="H50" s="613">
        <f>IF(J48="","",J48)</f>
        <v>2</v>
      </c>
      <c r="I50" s="616"/>
      <c r="J50" s="617"/>
      <c r="K50" s="617"/>
      <c r="L50" s="618"/>
      <c r="M50" s="622" t="str">
        <f>IF(OR(N50="",P50=""),"",IF(N50&gt;P50,"○",IF(N50&lt;P50,"×",IF(N50=P50,"△"))))</f>
        <v>○</v>
      </c>
      <c r="N50" s="624">
        <v>2</v>
      </c>
      <c r="O50" s="611" t="s">
        <v>13</v>
      </c>
      <c r="P50" s="626">
        <v>1</v>
      </c>
      <c r="Q50" s="622" t="str">
        <f>IF(OR(R50="",T50=""),"",IF(R50&gt;T50,"○",IF(R50&lt;T50,"×",IF(R50=T50,"△"))))</f>
        <v>○</v>
      </c>
      <c r="R50" s="624">
        <v>2</v>
      </c>
      <c r="S50" s="611" t="s">
        <v>13</v>
      </c>
      <c r="T50" s="626">
        <v>1</v>
      </c>
      <c r="U50" s="622" t="str">
        <f>IF(OR(V50="",X50=""),"",IF(V50&gt;X50,"○",IF(V50&lt;X50,"×",IF(V50=X50,"△"))))</f>
        <v>○</v>
      </c>
      <c r="V50" s="656">
        <v>3</v>
      </c>
      <c r="W50" s="611" t="s">
        <v>13</v>
      </c>
      <c r="X50" s="645">
        <v>0</v>
      </c>
      <c r="Y50" s="622" t="str">
        <f>IF(OR(Z50="",AB50=""),"",IF(Z50&gt;AB50,"○",IF(Z50&lt;AB50,"×",IF(Z50=AB50,"△"))))</f>
        <v>○</v>
      </c>
      <c r="Z50" s="624">
        <v>5</v>
      </c>
      <c r="AA50" s="611" t="s">
        <v>13</v>
      </c>
      <c r="AB50" s="626">
        <v>1</v>
      </c>
      <c r="AC50" s="622" t="str">
        <f>IF(OR(AD50="",AF50=""),"",IF(AD50&gt;AF50,"○",IF(AD50&lt;AF50,"×",IF(AD50=AF50,"△"))))</f>
        <v>○</v>
      </c>
      <c r="AD50" s="624">
        <v>5</v>
      </c>
      <c r="AE50" s="611" t="s">
        <v>13</v>
      </c>
      <c r="AF50" s="626">
        <v>0</v>
      </c>
      <c r="AG50" s="622" t="str">
        <f>IF(OR(AH50="",AJ50=""),"",IF(AH50&gt;AJ50,"○",IF(AH50&lt;AJ50,"×",IF(AH50=AJ50,"△"))))</f>
        <v>×</v>
      </c>
      <c r="AH50" s="656">
        <v>1</v>
      </c>
      <c r="AI50" s="611" t="s">
        <v>13</v>
      </c>
      <c r="AJ50" s="645">
        <v>3</v>
      </c>
      <c r="AK50" s="622" t="str">
        <f>IF(OR(AL50="",AN50=""),"",IF(AL50&gt;AN50,"○",IF(AL50&lt;AN50,"×",IF(AL50=AN50,"△"))))</f>
        <v>○</v>
      </c>
      <c r="AL50" s="624">
        <v>9</v>
      </c>
      <c r="AM50" s="611" t="s">
        <v>13</v>
      </c>
      <c r="AN50" s="626">
        <v>0</v>
      </c>
      <c r="AO50" s="250"/>
      <c r="AP50" s="250"/>
      <c r="AQ50" s="250"/>
      <c r="AR50" s="250"/>
      <c r="AS50" s="638">
        <f>COUNTIF(E50:AN51,"○")+COUNTIF(E50:AN51,"×")+COUNTIF(E50:AN51,"△")</f>
        <v>8</v>
      </c>
      <c r="AT50" s="640">
        <f>COUNTIF(E50:AN51,"○")*3+COUNTIF(E50:AN51,"△")</f>
        <v>18</v>
      </c>
      <c r="AU50" s="642">
        <f>IF(AS50=0,0,AT50/(AS50*3))</f>
        <v>0.75</v>
      </c>
      <c r="AV50" s="632">
        <f>SUM(F50,J50,N50,R50,V50,Z50,AD50,AH50,AL50,AP50)-SUM(H50,L50,P50,T50,X50,AB50,AF50,AJ50,AN50,AR50)</f>
        <v>20</v>
      </c>
      <c r="AW50" s="632">
        <f t="shared" ref="AW50" si="35">SUM(F50,J50,N50,R50,V50,Z50,AD50,AH50,AL50,AP50)</f>
        <v>28</v>
      </c>
      <c r="AX50" s="632">
        <f>AU50+AV50*0.001+AW50*0.00001</f>
        <v>0.77027999999999996</v>
      </c>
      <c r="AY50" s="644">
        <f>RANK(AX50,$AX$48:$AX$65)</f>
        <v>3</v>
      </c>
      <c r="AZ50" s="632">
        <f>RANK(AX50,$AX$4:$AX$85)</f>
        <v>11</v>
      </c>
      <c r="BA50" s="85"/>
    </row>
    <row r="51" spans="1:53" ht="17.25" customHeight="1">
      <c r="A51" s="601" t="str">
        <f ca="1">INDIRECT("U12組合せ!h"&amp;(ROW()-1)/2-14)</f>
        <v>ＦＣみらい Ｐ</v>
      </c>
      <c r="B51" s="602"/>
      <c r="C51" s="602"/>
      <c r="D51" s="603"/>
      <c r="E51" s="608"/>
      <c r="F51" s="610"/>
      <c r="G51" s="612"/>
      <c r="H51" s="614"/>
      <c r="I51" s="619"/>
      <c r="J51" s="620"/>
      <c r="K51" s="620"/>
      <c r="L51" s="621"/>
      <c r="M51" s="623"/>
      <c r="N51" s="625"/>
      <c r="O51" s="612"/>
      <c r="P51" s="627"/>
      <c r="Q51" s="623"/>
      <c r="R51" s="625"/>
      <c r="S51" s="612"/>
      <c r="T51" s="627"/>
      <c r="U51" s="623"/>
      <c r="V51" s="657"/>
      <c r="W51" s="612"/>
      <c r="X51" s="646"/>
      <c r="Y51" s="623"/>
      <c r="Z51" s="625"/>
      <c r="AA51" s="612"/>
      <c r="AB51" s="627"/>
      <c r="AC51" s="623"/>
      <c r="AD51" s="625"/>
      <c r="AE51" s="612"/>
      <c r="AF51" s="627"/>
      <c r="AG51" s="623"/>
      <c r="AH51" s="657"/>
      <c r="AI51" s="612"/>
      <c r="AJ51" s="646"/>
      <c r="AK51" s="623"/>
      <c r="AL51" s="625"/>
      <c r="AM51" s="612"/>
      <c r="AN51" s="627"/>
      <c r="AO51" s="251"/>
      <c r="AP51" s="251"/>
      <c r="AQ51" s="251"/>
      <c r="AR51" s="251"/>
      <c r="AS51" s="639"/>
      <c r="AT51" s="641"/>
      <c r="AU51" s="643"/>
      <c r="AV51" s="649"/>
      <c r="AW51" s="649"/>
      <c r="AX51" s="649"/>
      <c r="AY51" s="633"/>
      <c r="AZ51" s="633"/>
      <c r="BA51" s="85"/>
    </row>
    <row r="52" spans="1:53" ht="17.25" customHeight="1">
      <c r="A52" s="604" t="s">
        <v>509</v>
      </c>
      <c r="B52" s="605"/>
      <c r="C52" s="605"/>
      <c r="D52" s="606"/>
      <c r="E52" s="607" t="str">
        <f>IF(OR(F52="",H52=""),"",IF(F52&gt;H52,"○",IF(F52&lt;H52,"×",IF(F52=H52,"△"))))</f>
        <v>×</v>
      </c>
      <c r="F52" s="609">
        <f>IF(P48="","",P48)</f>
        <v>0</v>
      </c>
      <c r="G52" s="611" t="s">
        <v>13</v>
      </c>
      <c r="H52" s="613">
        <f>IF(N48="","",N48)</f>
        <v>1</v>
      </c>
      <c r="I52" s="607" t="str">
        <f>IF(OR(J52="",L52=""),"",IF(J52&gt;L52,"○",IF(J52&lt;L52,"×",IF(J52=L52,"△"))))</f>
        <v>×</v>
      </c>
      <c r="J52" s="609">
        <f>IF(P50="","",P50)</f>
        <v>1</v>
      </c>
      <c r="K52" s="611" t="s">
        <v>13</v>
      </c>
      <c r="L52" s="613">
        <f>IF(N50="","",N50)</f>
        <v>2</v>
      </c>
      <c r="M52" s="616"/>
      <c r="N52" s="617"/>
      <c r="O52" s="617"/>
      <c r="P52" s="618"/>
      <c r="Q52" s="622" t="str">
        <f>IF(OR(R52="",T52=""),"",IF(R52&gt;T52,"○",IF(R52&lt;T52,"×",IF(R52=T52,"△"))))</f>
        <v>×</v>
      </c>
      <c r="R52" s="624">
        <v>1</v>
      </c>
      <c r="S52" s="611" t="s">
        <v>13</v>
      </c>
      <c r="T52" s="626">
        <v>2</v>
      </c>
      <c r="U52" s="622" t="str">
        <f>IF(OR(V52="",X52=""),"",IF(V52&gt;X52,"○",IF(V52&lt;X52,"×",IF(V52=X52,"△"))))</f>
        <v>×</v>
      </c>
      <c r="V52" s="624">
        <v>0</v>
      </c>
      <c r="W52" s="611" t="s">
        <v>13</v>
      </c>
      <c r="X52" s="626">
        <v>5</v>
      </c>
      <c r="Y52" s="622" t="str">
        <f>IF(OR(Z52="",AB52=""),"",IF(Z52&gt;AB52,"○",IF(Z52&lt;AB52,"×",IF(Z52=AB52,"△"))))</f>
        <v>×</v>
      </c>
      <c r="Z52" s="656">
        <v>1</v>
      </c>
      <c r="AA52" s="611" t="s">
        <v>13</v>
      </c>
      <c r="AB52" s="645">
        <v>2</v>
      </c>
      <c r="AC52" s="622" t="str">
        <f>IF(OR(AD52="",AF52=""),"",IF(AD52&gt;AF52,"○",IF(AD52&lt;AF52,"×",IF(AD52=AF52,"△"))))</f>
        <v>○</v>
      </c>
      <c r="AD52" s="624">
        <v>4</v>
      </c>
      <c r="AE52" s="611" t="s">
        <v>13</v>
      </c>
      <c r="AF52" s="626">
        <v>1</v>
      </c>
      <c r="AG52" s="622" t="str">
        <f>IF(OR(AH52="",AJ52=""),"",IF(AH52&gt;AJ52,"○",IF(AH52&lt;AJ52,"×",IF(AH52=AJ52,"△"))))</f>
        <v>×</v>
      </c>
      <c r="AH52" s="624">
        <v>0</v>
      </c>
      <c r="AI52" s="611" t="s">
        <v>13</v>
      </c>
      <c r="AJ52" s="626">
        <v>5</v>
      </c>
      <c r="AK52" s="622" t="str">
        <f>IF(OR(AL52="",AN52=""),"",IF(AL52&gt;AN52,"○",IF(AL52&lt;AN52,"×",IF(AL52=AN52,"△"))))</f>
        <v>○</v>
      </c>
      <c r="AL52" s="656">
        <v>3</v>
      </c>
      <c r="AM52" s="611" t="s">
        <v>13</v>
      </c>
      <c r="AN52" s="645">
        <v>0</v>
      </c>
      <c r="AO52" s="250"/>
      <c r="AP52" s="250"/>
      <c r="AQ52" s="250"/>
      <c r="AR52" s="250"/>
      <c r="AS52" s="638">
        <f>COUNTIF(E52:AN53,"○")+COUNTIF(E52:AN53,"×")+COUNTIF(E52:AN53,"△")</f>
        <v>8</v>
      </c>
      <c r="AT52" s="640">
        <f>COUNTIF(E52:AN53,"○")*3+COUNTIF(E52:AN53,"△")</f>
        <v>6</v>
      </c>
      <c r="AU52" s="642">
        <f>IF(AS52=0,0,AT52/(AS52*3))</f>
        <v>0.25</v>
      </c>
      <c r="AV52" s="632">
        <f>SUM(F52,J52,N52,R52,V52,Z52,AD52,AH52,AL52,AP52)-SUM(H52,L52,P52,T52,X52,AB52,AF52,AJ52,AN52,AR52)</f>
        <v>-8</v>
      </c>
      <c r="AW52" s="632">
        <f t="shared" ref="AW52" si="36">SUM(F52,J52,N52,R52,V52,Z52,AD52,AH52,AL52,AP52)</f>
        <v>10</v>
      </c>
      <c r="AX52" s="632">
        <f>AU52+AV52*0.001+AW52*0.00001</f>
        <v>0.24209999999999998</v>
      </c>
      <c r="AY52" s="644">
        <f>RANK(AX52,$AX$48:$AX$65)</f>
        <v>7</v>
      </c>
      <c r="AZ52" s="632">
        <f>RANK(AX52,$AX$4:$AX$85)</f>
        <v>27</v>
      </c>
      <c r="BA52" s="85"/>
    </row>
    <row r="53" spans="1:53" ht="17.25" customHeight="1">
      <c r="A53" s="601" t="str">
        <f ca="1">INDIRECT("U12組合せ!h"&amp;(ROW()-1)/2-14)</f>
        <v>雀宮ＦＣ</v>
      </c>
      <c r="B53" s="602"/>
      <c r="C53" s="602"/>
      <c r="D53" s="603"/>
      <c r="E53" s="608"/>
      <c r="F53" s="610"/>
      <c r="G53" s="612"/>
      <c r="H53" s="614"/>
      <c r="I53" s="608"/>
      <c r="J53" s="610"/>
      <c r="K53" s="612"/>
      <c r="L53" s="614"/>
      <c r="M53" s="619"/>
      <c r="N53" s="620"/>
      <c r="O53" s="620"/>
      <c r="P53" s="621"/>
      <c r="Q53" s="623"/>
      <c r="R53" s="625"/>
      <c r="S53" s="612"/>
      <c r="T53" s="627"/>
      <c r="U53" s="623"/>
      <c r="V53" s="625"/>
      <c r="W53" s="612"/>
      <c r="X53" s="627"/>
      <c r="Y53" s="623"/>
      <c r="Z53" s="657"/>
      <c r="AA53" s="612"/>
      <c r="AB53" s="646"/>
      <c r="AC53" s="623"/>
      <c r="AD53" s="625"/>
      <c r="AE53" s="612"/>
      <c r="AF53" s="627"/>
      <c r="AG53" s="623"/>
      <c r="AH53" s="625"/>
      <c r="AI53" s="612"/>
      <c r="AJ53" s="627"/>
      <c r="AK53" s="623"/>
      <c r="AL53" s="657"/>
      <c r="AM53" s="612"/>
      <c r="AN53" s="646"/>
      <c r="AO53" s="251"/>
      <c r="AP53" s="251"/>
      <c r="AQ53" s="251"/>
      <c r="AR53" s="251"/>
      <c r="AS53" s="639"/>
      <c r="AT53" s="641"/>
      <c r="AU53" s="643"/>
      <c r="AV53" s="649"/>
      <c r="AW53" s="649"/>
      <c r="AX53" s="649"/>
      <c r="AY53" s="633"/>
      <c r="AZ53" s="633"/>
      <c r="BA53" s="85"/>
    </row>
    <row r="54" spans="1:53" ht="17.25" customHeight="1">
      <c r="A54" s="604" t="s">
        <v>510</v>
      </c>
      <c r="B54" s="605"/>
      <c r="C54" s="605"/>
      <c r="D54" s="606"/>
      <c r="E54" s="607" t="str">
        <f>IF(OR(F54="",H54=""),"",IF(F54&gt;H54,"○",IF(F54&lt;H54,"×",IF(F54=H54,"△"))))</f>
        <v>×</v>
      </c>
      <c r="F54" s="609">
        <f>IF(T48="","",T48)</f>
        <v>1</v>
      </c>
      <c r="G54" s="611" t="s">
        <v>13</v>
      </c>
      <c r="H54" s="613">
        <f>IF(R48="","",R48)</f>
        <v>2</v>
      </c>
      <c r="I54" s="607" t="str">
        <f>IF(OR(J54="",L54=""),"",IF(J54&gt;L54,"○",IF(J54&lt;L54,"×",IF(J54=L54,"△"))))</f>
        <v>×</v>
      </c>
      <c r="J54" s="656">
        <f>IF(T50="","",T50)</f>
        <v>1</v>
      </c>
      <c r="K54" s="611" t="s">
        <v>13</v>
      </c>
      <c r="L54" s="645">
        <f>IF(R50="","",R50)</f>
        <v>2</v>
      </c>
      <c r="M54" s="607" t="str">
        <f>IF(OR(N54="",P54=""),"",IF(N54&gt;P54,"○",IF(N54&lt;P54,"×",IF(N54=P54,"△"))))</f>
        <v>○</v>
      </c>
      <c r="N54" s="609">
        <f>IF(T52="","",T52)</f>
        <v>2</v>
      </c>
      <c r="O54" s="611" t="s">
        <v>13</v>
      </c>
      <c r="P54" s="613">
        <f>IF(R52="","",R52)</f>
        <v>1</v>
      </c>
      <c r="Q54" s="616"/>
      <c r="R54" s="617"/>
      <c r="S54" s="617"/>
      <c r="T54" s="618"/>
      <c r="U54" s="622" t="str">
        <f>IF(OR(V54="",X54=""),"",IF(V54&gt;X54,"○",IF(V54&lt;X54,"×",IF(V54=X54,"△"))))</f>
        <v>○</v>
      </c>
      <c r="V54" s="624">
        <v>4</v>
      </c>
      <c r="W54" s="611" t="s">
        <v>13</v>
      </c>
      <c r="X54" s="626">
        <v>2</v>
      </c>
      <c r="Y54" s="622" t="str">
        <f>IF(OR(Z54="",AB54=""),"",IF(Z54&gt;AB54,"○",IF(Z54&lt;AB54,"×",IF(Z54=AB54,"△"))))</f>
        <v>△</v>
      </c>
      <c r="Z54" s="624">
        <v>2</v>
      </c>
      <c r="AA54" s="611" t="s">
        <v>13</v>
      </c>
      <c r="AB54" s="626">
        <v>2</v>
      </c>
      <c r="AC54" s="622" t="str">
        <f>IF(OR(AD54="",AF54=""),"",IF(AD54&gt;AF54,"○",IF(AD54&lt;AF54,"×",IF(AD54=AF54,"△"))))</f>
        <v>○</v>
      </c>
      <c r="AD54" s="656">
        <v>5</v>
      </c>
      <c r="AE54" s="611" t="s">
        <v>13</v>
      </c>
      <c r="AF54" s="645">
        <v>0</v>
      </c>
      <c r="AG54" s="622" t="str">
        <f>IF(OR(AH54="",AJ54=""),"",IF(AH54&gt;AJ54,"○",IF(AH54&lt;AJ54,"×",IF(AH54=AJ54,"△"))))</f>
        <v>×</v>
      </c>
      <c r="AH54" s="624">
        <v>0</v>
      </c>
      <c r="AI54" s="611" t="s">
        <v>13</v>
      </c>
      <c r="AJ54" s="626">
        <v>3</v>
      </c>
      <c r="AK54" s="622" t="str">
        <f>IF(OR(AL54="",AN54=""),"",IF(AL54&gt;AN54,"○",IF(AL54&lt;AN54,"×",IF(AL54=AN54,"△"))))</f>
        <v>○</v>
      </c>
      <c r="AL54" s="624">
        <v>3</v>
      </c>
      <c r="AM54" s="611" t="s">
        <v>13</v>
      </c>
      <c r="AN54" s="626">
        <v>0</v>
      </c>
      <c r="AO54" s="248"/>
      <c r="AP54" s="248"/>
      <c r="AQ54" s="248"/>
      <c r="AR54" s="248"/>
      <c r="AS54" s="638">
        <f>COUNTIF(E54:AN55,"○")+COUNTIF(E54:AN55,"×")+COUNTIF(E54:AN55,"△")</f>
        <v>8</v>
      </c>
      <c r="AT54" s="640">
        <f>COUNTIF(E54:AN55,"○")*3+COUNTIF(E54:AN55,"△")</f>
        <v>13</v>
      </c>
      <c r="AU54" s="642">
        <f>IF(AS54=0,0,AT54/(AS54*3))</f>
        <v>0.54166666666666663</v>
      </c>
      <c r="AV54" s="632">
        <f>SUM(F54,J54,N54,R54,V54,Z54,AD54,AH54,AL54,AP54)-SUM(H54,L54,P54,T54,X54,AB54,AF54,AJ54,AN54,AR54)</f>
        <v>6</v>
      </c>
      <c r="AW54" s="632">
        <f t="shared" ref="AW54" si="37">SUM(F54,J54,N54,R54,V54,Z54,AD54,AH54,AL54,AP54)</f>
        <v>18</v>
      </c>
      <c r="AX54" s="632">
        <f>AU54+AV54*0.001+AW54*0.00001</f>
        <v>0.54784666666666659</v>
      </c>
      <c r="AY54" s="644">
        <f>RANK(AX54,$AX$48:$AX$65)</f>
        <v>5</v>
      </c>
      <c r="AZ54" s="632">
        <f>RANK(AX54,$AX$4:$AX$85)</f>
        <v>19</v>
      </c>
      <c r="BA54" s="85"/>
    </row>
    <row r="55" spans="1:53" ht="17.25" customHeight="1">
      <c r="A55" s="601" t="str">
        <f ca="1">INDIRECT("U12組合せ!h"&amp;(ROW()-1)/2-14)</f>
        <v>ＳＵＧＡＯ ＳＣ</v>
      </c>
      <c r="B55" s="602"/>
      <c r="C55" s="602"/>
      <c r="D55" s="603"/>
      <c r="E55" s="608"/>
      <c r="F55" s="610"/>
      <c r="G55" s="612"/>
      <c r="H55" s="614"/>
      <c r="I55" s="608"/>
      <c r="J55" s="657"/>
      <c r="K55" s="612"/>
      <c r="L55" s="646"/>
      <c r="M55" s="608"/>
      <c r="N55" s="610"/>
      <c r="O55" s="612"/>
      <c r="P55" s="614"/>
      <c r="Q55" s="619"/>
      <c r="R55" s="620"/>
      <c r="S55" s="620"/>
      <c r="T55" s="621"/>
      <c r="U55" s="623"/>
      <c r="V55" s="625"/>
      <c r="W55" s="612"/>
      <c r="X55" s="627"/>
      <c r="Y55" s="623"/>
      <c r="Z55" s="625"/>
      <c r="AA55" s="612"/>
      <c r="AB55" s="627"/>
      <c r="AC55" s="623"/>
      <c r="AD55" s="657"/>
      <c r="AE55" s="612"/>
      <c r="AF55" s="646"/>
      <c r="AG55" s="623"/>
      <c r="AH55" s="625"/>
      <c r="AI55" s="612"/>
      <c r="AJ55" s="627"/>
      <c r="AK55" s="623"/>
      <c r="AL55" s="625"/>
      <c r="AM55" s="612"/>
      <c r="AN55" s="627"/>
      <c r="AO55" s="249"/>
      <c r="AP55" s="249"/>
      <c r="AQ55" s="249"/>
      <c r="AR55" s="249"/>
      <c r="AS55" s="639"/>
      <c r="AT55" s="641"/>
      <c r="AU55" s="643"/>
      <c r="AV55" s="649"/>
      <c r="AW55" s="649"/>
      <c r="AX55" s="649"/>
      <c r="AY55" s="633"/>
      <c r="AZ55" s="633"/>
      <c r="BA55" s="85"/>
    </row>
    <row r="56" spans="1:53" ht="17.25" customHeight="1">
      <c r="A56" s="604" t="s">
        <v>511</v>
      </c>
      <c r="B56" s="605"/>
      <c r="C56" s="605"/>
      <c r="D56" s="606"/>
      <c r="E56" s="607" t="str">
        <f>IF(OR(F56="",H56=""),"",IF(F56&gt;H56,"○",IF(F56&lt;H56,"×",IF(F56=H56,"△"))))</f>
        <v>△</v>
      </c>
      <c r="F56" s="609">
        <f>IF(X48="","",X48)</f>
        <v>4</v>
      </c>
      <c r="G56" s="611" t="s">
        <v>13</v>
      </c>
      <c r="H56" s="613">
        <f>IF(V48="","",V48)</f>
        <v>4</v>
      </c>
      <c r="I56" s="607" t="str">
        <f>IF(OR(J56="",L56=""),"",IF(J56&gt;L56,"○",IF(J56&lt;L56,"×",IF(J56=L56,"△"))))</f>
        <v>×</v>
      </c>
      <c r="J56" s="656">
        <f>IF(X50="","",X50)</f>
        <v>0</v>
      </c>
      <c r="K56" s="611" t="s">
        <v>13</v>
      </c>
      <c r="L56" s="645">
        <f>IF(V50="","",V50)</f>
        <v>3</v>
      </c>
      <c r="M56" s="607" t="str">
        <f>IF(OR(N56="",P56=""),"",IF(N56&gt;P56,"○",IF(N56&lt;P56,"×",IF(N56=P56,"△"))))</f>
        <v>○</v>
      </c>
      <c r="N56" s="609">
        <f>IF(X52="","",X52)</f>
        <v>5</v>
      </c>
      <c r="O56" s="611" t="s">
        <v>13</v>
      </c>
      <c r="P56" s="613">
        <f>IF(V52="","",V52)</f>
        <v>0</v>
      </c>
      <c r="Q56" s="607" t="str">
        <f>IF(OR(R56="",T56=""),"",IF(R56&gt;T56,"○",IF(R56&lt;T56,"×",IF(R56=T56,"△"))))</f>
        <v>×</v>
      </c>
      <c r="R56" s="656">
        <f>IF(X54="","",X54)</f>
        <v>2</v>
      </c>
      <c r="S56" s="611" t="s">
        <v>13</v>
      </c>
      <c r="T56" s="645">
        <f>IF(V54="","",V54)</f>
        <v>4</v>
      </c>
      <c r="U56" s="616"/>
      <c r="V56" s="617"/>
      <c r="W56" s="617"/>
      <c r="X56" s="618"/>
      <c r="Y56" s="622" t="str">
        <f>IF(OR(Z56="",AB56=""),"",IF(Z56&gt;AB56,"○",IF(Z56&lt;AB56,"×",IF(Z56=AB56,"△"))))</f>
        <v>○</v>
      </c>
      <c r="Z56" s="624">
        <v>2</v>
      </c>
      <c r="AA56" s="611" t="s">
        <v>13</v>
      </c>
      <c r="AB56" s="626">
        <v>0</v>
      </c>
      <c r="AC56" s="622" t="str">
        <f>IF(OR(AD56="",AF56=""),"",IF(AD56&gt;AF56,"○",IF(AD56&lt;AF56,"×",IF(AD56=AF56,"△"))))</f>
        <v>○</v>
      </c>
      <c r="AD56" s="624">
        <v>3</v>
      </c>
      <c r="AE56" s="611" t="s">
        <v>13</v>
      </c>
      <c r="AF56" s="626">
        <v>1</v>
      </c>
      <c r="AG56" s="622" t="str">
        <f>IF(OR(AH56="",AJ56=""),"",IF(AH56&gt;AJ56,"○",IF(AH56&lt;AJ56,"×",IF(AH56=AJ56,"△"))))</f>
        <v>×</v>
      </c>
      <c r="AH56" s="656">
        <v>1</v>
      </c>
      <c r="AI56" s="611" t="s">
        <v>13</v>
      </c>
      <c r="AJ56" s="645">
        <v>3</v>
      </c>
      <c r="AK56" s="622" t="str">
        <f>IF(OR(AL56="",AN56=""),"",IF(AL56&gt;AN56,"○",IF(AL56&lt;AN56,"×",IF(AL56=AN56,"△"))))</f>
        <v>○</v>
      </c>
      <c r="AL56" s="624">
        <v>7</v>
      </c>
      <c r="AM56" s="611" t="s">
        <v>13</v>
      </c>
      <c r="AN56" s="626">
        <v>0</v>
      </c>
      <c r="AO56" s="248"/>
      <c r="AP56" s="248"/>
      <c r="AQ56" s="248"/>
      <c r="AR56" s="248"/>
      <c r="AS56" s="638">
        <f>COUNTIF(E56:AN57,"○")+COUNTIF(E56:AN57,"×")+COUNTIF(E56:AN57,"△")</f>
        <v>8</v>
      </c>
      <c r="AT56" s="640">
        <f>COUNTIF(E56:AN57,"○")*3+COUNTIF(E56:AN57,"△")</f>
        <v>13</v>
      </c>
      <c r="AU56" s="642">
        <f>IF(AS56=0,0,AT56/(AS56*3))</f>
        <v>0.54166666666666663</v>
      </c>
      <c r="AV56" s="632">
        <f>SUM(F56,J56,N56,R56,V56,Z56,AD56,AH56,AL56,AP56)-SUM(H56,L56,P56,T56,X56,AB56,AF56,AJ56,AN56,AR56)</f>
        <v>9</v>
      </c>
      <c r="AW56" s="632">
        <f t="shared" ref="AW56" si="38">SUM(F56,J56,N56,R56,V56,Z56,AD56,AH56,AL56,AP56)</f>
        <v>24</v>
      </c>
      <c r="AX56" s="632">
        <f>AU56+AV56*0.001+AW56*0.00001</f>
        <v>0.55090666666666666</v>
      </c>
      <c r="AY56" s="644">
        <f>RANK(AX56,$AX$48:$AX$65)</f>
        <v>4</v>
      </c>
      <c r="AZ56" s="632">
        <f>RANK(AX56,$AX$4:$AX$85)</f>
        <v>17</v>
      </c>
      <c r="BA56" s="85"/>
    </row>
    <row r="57" spans="1:53" ht="17.25" customHeight="1">
      <c r="A57" s="601" t="str">
        <f ca="1">INDIRECT("U12組合せ!h"&amp;(ROW()-1)/2-14)</f>
        <v>Ｓ４スペランツァ</v>
      </c>
      <c r="B57" s="602"/>
      <c r="C57" s="602"/>
      <c r="D57" s="603"/>
      <c r="E57" s="608"/>
      <c r="F57" s="610"/>
      <c r="G57" s="612"/>
      <c r="H57" s="614"/>
      <c r="I57" s="608"/>
      <c r="J57" s="657"/>
      <c r="K57" s="612"/>
      <c r="L57" s="646"/>
      <c r="M57" s="608"/>
      <c r="N57" s="610"/>
      <c r="O57" s="612"/>
      <c r="P57" s="614"/>
      <c r="Q57" s="608"/>
      <c r="R57" s="657"/>
      <c r="S57" s="612"/>
      <c r="T57" s="646"/>
      <c r="U57" s="619"/>
      <c r="V57" s="620"/>
      <c r="W57" s="620"/>
      <c r="X57" s="621"/>
      <c r="Y57" s="623"/>
      <c r="Z57" s="625"/>
      <c r="AA57" s="612"/>
      <c r="AB57" s="627"/>
      <c r="AC57" s="623"/>
      <c r="AD57" s="625"/>
      <c r="AE57" s="612"/>
      <c r="AF57" s="627"/>
      <c r="AG57" s="623"/>
      <c r="AH57" s="657"/>
      <c r="AI57" s="612"/>
      <c r="AJ57" s="646"/>
      <c r="AK57" s="623"/>
      <c r="AL57" s="625"/>
      <c r="AM57" s="612"/>
      <c r="AN57" s="627"/>
      <c r="AO57" s="249"/>
      <c r="AP57" s="249"/>
      <c r="AQ57" s="249"/>
      <c r="AR57" s="249"/>
      <c r="AS57" s="639"/>
      <c r="AT57" s="641"/>
      <c r="AU57" s="643"/>
      <c r="AV57" s="649"/>
      <c r="AW57" s="649"/>
      <c r="AX57" s="649"/>
      <c r="AY57" s="633"/>
      <c r="AZ57" s="633"/>
      <c r="BA57" s="85"/>
    </row>
    <row r="58" spans="1:53" ht="17.25" customHeight="1">
      <c r="A58" s="604" t="s">
        <v>512</v>
      </c>
      <c r="B58" s="605"/>
      <c r="C58" s="605"/>
      <c r="D58" s="606"/>
      <c r="E58" s="607" t="str">
        <f>IF(OR(F58="",H58=""),"",IF(F58&gt;H58,"○",IF(F58&lt;H58,"×",IF(F58=H58,"△"))))</f>
        <v>×</v>
      </c>
      <c r="F58" s="609">
        <f>IF(AB48="","",AB48)</f>
        <v>0</v>
      </c>
      <c r="G58" s="611" t="s">
        <v>13</v>
      </c>
      <c r="H58" s="613">
        <f>IF(Z48="","",Z48)</f>
        <v>3</v>
      </c>
      <c r="I58" s="607" t="str">
        <f>IF(OR(J58="",L58=""),"",IF(J58&gt;L58,"○",IF(J58&lt;L58,"×",IF(J58=L58,"△"))))</f>
        <v>×</v>
      </c>
      <c r="J58" s="656">
        <f>IF(AB50="","",AB50)</f>
        <v>1</v>
      </c>
      <c r="K58" s="611" t="s">
        <v>13</v>
      </c>
      <c r="L58" s="645">
        <f>IF(Z50="","",Z50)</f>
        <v>5</v>
      </c>
      <c r="M58" s="607" t="str">
        <f>IF(OR(N58="",P58=""),"",IF(N58&gt;P58,"○",IF(N58&lt;P58,"×",IF(N58=P58,"△"))))</f>
        <v>○</v>
      </c>
      <c r="N58" s="609">
        <f>IF(AB52="","",AB52)</f>
        <v>2</v>
      </c>
      <c r="O58" s="611" t="s">
        <v>13</v>
      </c>
      <c r="P58" s="613">
        <f>IF(Z52="","",Z52)</f>
        <v>1</v>
      </c>
      <c r="Q58" s="607" t="str">
        <f>IF(OR(R58="",T58=""),"",IF(R58&gt;T58,"○",IF(R58&lt;T58,"×",IF(R58=T58,"△"))))</f>
        <v>△</v>
      </c>
      <c r="R58" s="656">
        <f>IF(AB54="","",AB54)</f>
        <v>2</v>
      </c>
      <c r="S58" s="611" t="s">
        <v>13</v>
      </c>
      <c r="T58" s="645">
        <f>IF(Z54="","",Z54)</f>
        <v>2</v>
      </c>
      <c r="U58" s="607" t="str">
        <f>IF(OR(V58="",X58=""),"",IF(V58&gt;X58,"○",IF(V58&lt;X58,"×",IF(V58=X58,"△"))))</f>
        <v>×</v>
      </c>
      <c r="V58" s="656">
        <f>IF(AB56="","",AB56)</f>
        <v>0</v>
      </c>
      <c r="W58" s="611" t="s">
        <v>13</v>
      </c>
      <c r="X58" s="645">
        <f>IF(Z56="","",Z56)</f>
        <v>2</v>
      </c>
      <c r="Y58" s="616"/>
      <c r="Z58" s="617"/>
      <c r="AA58" s="617"/>
      <c r="AB58" s="618"/>
      <c r="AC58" s="622" t="str">
        <f>IF(OR(AD58="",AF58=""),"",IF(AD58&gt;AF58,"○",IF(AD58&lt;AF58,"×",IF(AD58=AF58,"△"))))</f>
        <v>○</v>
      </c>
      <c r="AD58" s="624">
        <v>4</v>
      </c>
      <c r="AE58" s="611" t="s">
        <v>13</v>
      </c>
      <c r="AF58" s="626">
        <v>2</v>
      </c>
      <c r="AG58" s="622" t="str">
        <f>IF(OR(AH58="",AJ58=""),"",IF(AH58&gt;AJ58,"○",IF(AH58&lt;AJ58,"×",IF(AH58=AJ58,"△"))))</f>
        <v>×</v>
      </c>
      <c r="AH58" s="650">
        <v>0</v>
      </c>
      <c r="AI58" s="652" t="s">
        <v>13</v>
      </c>
      <c r="AJ58" s="654">
        <v>4</v>
      </c>
      <c r="AK58" s="622" t="str">
        <f>IF(OR(AL58="",AN58=""),"",IF(AL58&gt;AN58,"○",IF(AL58&lt;AN58,"×",IF(AL58=AN58,"△"))))</f>
        <v>○</v>
      </c>
      <c r="AL58" s="656">
        <v>7</v>
      </c>
      <c r="AM58" s="611" t="s">
        <v>13</v>
      </c>
      <c r="AN58" s="645">
        <v>1</v>
      </c>
      <c r="AO58" s="250"/>
      <c r="AP58" s="250"/>
      <c r="AQ58" s="250"/>
      <c r="AR58" s="250"/>
      <c r="AS58" s="638">
        <f>COUNTIF(E58:AN59,"○")+COUNTIF(E58:AN59,"×")+COUNTIF(E58:AN59,"△")</f>
        <v>8</v>
      </c>
      <c r="AT58" s="640">
        <f>COUNTIF(E58:AN59,"○")*3+COUNTIF(E58:AN59,"△")</f>
        <v>10</v>
      </c>
      <c r="AU58" s="642">
        <f>IF(AS58=0,0,AT58/(AS58*3))</f>
        <v>0.41666666666666669</v>
      </c>
      <c r="AV58" s="632">
        <f>SUM(F58,J58,N58,R58,V58,Z58,AD58,AH58,AL58,AP58)-SUM(H58,L58,P58,T58,X58,AB58,AF58,AJ58,AN58,AR58)</f>
        <v>-4</v>
      </c>
      <c r="AW58" s="632">
        <f t="shared" ref="AW58" si="39">SUM(F58,J58,N58,R58,V58,Z58,AD58,AH58,AL58,AP58)</f>
        <v>16</v>
      </c>
      <c r="AX58" s="632">
        <f>AU58+AV58*0.001+AW58*0.00001</f>
        <v>0.41282666666666668</v>
      </c>
      <c r="AY58" s="644">
        <f>RANK(AX58,$AX$48:$AX$65)</f>
        <v>6</v>
      </c>
      <c r="AZ58" s="632">
        <f>RANK(AX58,$AX$4:$AX$85)</f>
        <v>23</v>
      </c>
      <c r="BA58" s="85"/>
    </row>
    <row r="59" spans="1:53" ht="17.25" customHeight="1">
      <c r="A59" s="601" t="str">
        <f ca="1">INDIRECT("U12組合せ!h"&amp;(ROW()-1)/2-14)</f>
        <v>宇都宮北部ＦＣトレ</v>
      </c>
      <c r="B59" s="602"/>
      <c r="C59" s="602"/>
      <c r="D59" s="603"/>
      <c r="E59" s="608"/>
      <c r="F59" s="610"/>
      <c r="G59" s="612"/>
      <c r="H59" s="614"/>
      <c r="I59" s="608"/>
      <c r="J59" s="657"/>
      <c r="K59" s="612"/>
      <c r="L59" s="646"/>
      <c r="M59" s="608"/>
      <c r="N59" s="610"/>
      <c r="O59" s="612"/>
      <c r="P59" s="614"/>
      <c r="Q59" s="608"/>
      <c r="R59" s="657"/>
      <c r="S59" s="612"/>
      <c r="T59" s="646"/>
      <c r="U59" s="608"/>
      <c r="V59" s="657"/>
      <c r="W59" s="612"/>
      <c r="X59" s="646"/>
      <c r="Y59" s="619"/>
      <c r="Z59" s="620"/>
      <c r="AA59" s="620"/>
      <c r="AB59" s="621"/>
      <c r="AC59" s="623"/>
      <c r="AD59" s="625"/>
      <c r="AE59" s="612"/>
      <c r="AF59" s="627"/>
      <c r="AG59" s="623"/>
      <c r="AH59" s="651"/>
      <c r="AI59" s="653"/>
      <c r="AJ59" s="655"/>
      <c r="AK59" s="623"/>
      <c r="AL59" s="657"/>
      <c r="AM59" s="612"/>
      <c r="AN59" s="646"/>
      <c r="AO59" s="251"/>
      <c r="AP59" s="251"/>
      <c r="AQ59" s="251"/>
      <c r="AR59" s="251"/>
      <c r="AS59" s="639"/>
      <c r="AT59" s="641"/>
      <c r="AU59" s="643"/>
      <c r="AV59" s="649"/>
      <c r="AW59" s="649"/>
      <c r="AX59" s="649"/>
      <c r="AY59" s="633"/>
      <c r="AZ59" s="633"/>
      <c r="BA59" s="85"/>
    </row>
    <row r="60" spans="1:53" ht="17.25" customHeight="1">
      <c r="A60" s="604" t="s">
        <v>513</v>
      </c>
      <c r="B60" s="605"/>
      <c r="C60" s="605"/>
      <c r="D60" s="606"/>
      <c r="E60" s="607" t="str">
        <f>IF(OR(F60="",H60=""),"",IF(F60&gt;H60,"○",IF(F60&lt;H60,"×",IF(F60=H60,"△"))))</f>
        <v>×</v>
      </c>
      <c r="F60" s="609">
        <f>IF(AF48="","",AF48)</f>
        <v>2</v>
      </c>
      <c r="G60" s="611" t="s">
        <v>13</v>
      </c>
      <c r="H60" s="613">
        <f>IF(AD48="","",AD48)</f>
        <v>6</v>
      </c>
      <c r="I60" s="607" t="str">
        <f>IF(OR(J60="",L60=""),"",IF(J60&gt;L60,"○",IF(J60&lt;L60,"×",IF(J60=L60,"△"))))</f>
        <v>×</v>
      </c>
      <c r="J60" s="609">
        <f>IF(AF50="","",AF50)</f>
        <v>0</v>
      </c>
      <c r="K60" s="611" t="s">
        <v>13</v>
      </c>
      <c r="L60" s="613">
        <f>IF(AD50="","",AD50)</f>
        <v>5</v>
      </c>
      <c r="M60" s="607" t="str">
        <f>IF(OR(N60="",P60=""),"",IF(N60&gt;P60,"○",IF(N60&lt;P60,"×",IF(N60=P60,"△"))))</f>
        <v>×</v>
      </c>
      <c r="N60" s="609">
        <f>IF(AF52="","",AF52)</f>
        <v>1</v>
      </c>
      <c r="O60" s="611" t="s">
        <v>13</v>
      </c>
      <c r="P60" s="613">
        <f>IF(AD52="","",AD52)</f>
        <v>4</v>
      </c>
      <c r="Q60" s="607" t="str">
        <f>IF(OR(R60="",T60=""),"",IF(R60&gt;T60,"○",IF(R60&lt;T60,"×",IF(R60=T60,"△"))))</f>
        <v>×</v>
      </c>
      <c r="R60" s="609">
        <f>IF(AF54="","",AF54)</f>
        <v>0</v>
      </c>
      <c r="S60" s="611" t="s">
        <v>13</v>
      </c>
      <c r="T60" s="613">
        <f>IF(AD54="","",AD54)</f>
        <v>5</v>
      </c>
      <c r="U60" s="607" t="str">
        <f>IF(OR(V60="",X60=""),"",IF(V60&gt;X60,"○",IF(V60&lt;X60,"×",IF(V60=X60,"△"))))</f>
        <v>×</v>
      </c>
      <c r="V60" s="609">
        <f>IF(AF56="","",AF56)</f>
        <v>1</v>
      </c>
      <c r="W60" s="611" t="s">
        <v>13</v>
      </c>
      <c r="X60" s="613">
        <f>IF(AD56="","",AD56)</f>
        <v>3</v>
      </c>
      <c r="Y60" s="607" t="str">
        <f>IF(OR(Z60="",AB60=""),"",IF(Z60&gt;AB60,"○",IF(Z60&lt;AB60,"×",IF(Z60=AB60,"△"))))</f>
        <v>×</v>
      </c>
      <c r="Z60" s="609">
        <f>IF(AF58="","",AF58)</f>
        <v>2</v>
      </c>
      <c r="AA60" s="611" t="s">
        <v>13</v>
      </c>
      <c r="AB60" s="613">
        <f>IF(AD58="","",AD58)</f>
        <v>4</v>
      </c>
      <c r="AC60" s="616"/>
      <c r="AD60" s="617"/>
      <c r="AE60" s="617"/>
      <c r="AF60" s="618"/>
      <c r="AG60" s="622" t="str">
        <f>IF(OR(AH60="",AJ60=""),"",IF(AH60&gt;AJ60,"○",IF(AH60&lt;AJ60,"×",IF(AH60=AJ60,"△"))))</f>
        <v>×</v>
      </c>
      <c r="AH60" s="624">
        <v>0</v>
      </c>
      <c r="AI60" s="611" t="s">
        <v>13</v>
      </c>
      <c r="AJ60" s="634">
        <v>7</v>
      </c>
      <c r="AK60" s="622" t="str">
        <f>IF(OR(AL60="",AN60=""),"",IF(AL60&gt;AN60,"○",IF(AL60&lt;AN60,"×",IF(AL60=AN60,"△"))))</f>
        <v>○</v>
      </c>
      <c r="AL60" s="624">
        <v>4</v>
      </c>
      <c r="AM60" s="611" t="s">
        <v>13</v>
      </c>
      <c r="AN60" s="626">
        <v>0</v>
      </c>
      <c r="AO60" s="250"/>
      <c r="AP60" s="250"/>
      <c r="AQ60" s="250"/>
      <c r="AR60" s="250"/>
      <c r="AS60" s="638">
        <f>COUNTIF(E60:AN61,"○")+COUNTIF(E60:AN61,"×")+COUNTIF(E60:AN61,"△")</f>
        <v>8</v>
      </c>
      <c r="AT60" s="640">
        <f>COUNTIF(E60:AN61,"○")*3+COUNTIF(E60:AN61,"△")</f>
        <v>3</v>
      </c>
      <c r="AU60" s="642">
        <f>IF(AS60=0,0,AT60/(AS60*3))</f>
        <v>0.125</v>
      </c>
      <c r="AV60" s="632">
        <f>SUM(F60,J60,N60,R60,V60,Z60,AD60,AH60,AL60,AP60)-SUM(H60,L60,P60,T60,X60,AB60,AF60,AJ60,AN60,AR60)</f>
        <v>-24</v>
      </c>
      <c r="AW60" s="632">
        <f t="shared" ref="AW60" si="40">SUM(F60,J60,N60,R60,V60,Z60,AD60,AH60,AL60,AP60)</f>
        <v>10</v>
      </c>
      <c r="AX60" s="632">
        <f>AU60+AV60*0.001+AW60*0.00001</f>
        <v>0.10110000000000001</v>
      </c>
      <c r="AY60" s="644">
        <f>RANK(AX60,$AX$48:$AX$65)</f>
        <v>8</v>
      </c>
      <c r="AZ60" s="632">
        <f>RANK(AX60,$AX$4:$AX$85)</f>
        <v>32</v>
      </c>
      <c r="BA60" s="85"/>
    </row>
    <row r="61" spans="1:53" ht="17.25" customHeight="1">
      <c r="A61" s="601" t="str">
        <f ca="1">INDIRECT("U12組合せ!h"&amp;(ROW()-1)/2-14)</f>
        <v>上三川ＦＣ</v>
      </c>
      <c r="B61" s="602"/>
      <c r="C61" s="602"/>
      <c r="D61" s="603"/>
      <c r="E61" s="608"/>
      <c r="F61" s="610"/>
      <c r="G61" s="612"/>
      <c r="H61" s="614"/>
      <c r="I61" s="608"/>
      <c r="J61" s="610"/>
      <c r="K61" s="612"/>
      <c r="L61" s="614"/>
      <c r="M61" s="608"/>
      <c r="N61" s="610"/>
      <c r="O61" s="612"/>
      <c r="P61" s="614"/>
      <c r="Q61" s="608"/>
      <c r="R61" s="610"/>
      <c r="S61" s="612"/>
      <c r="T61" s="614"/>
      <c r="U61" s="608"/>
      <c r="V61" s="610"/>
      <c r="W61" s="612"/>
      <c r="X61" s="614"/>
      <c r="Y61" s="608"/>
      <c r="Z61" s="610"/>
      <c r="AA61" s="612"/>
      <c r="AB61" s="614"/>
      <c r="AC61" s="619"/>
      <c r="AD61" s="620"/>
      <c r="AE61" s="620"/>
      <c r="AF61" s="621"/>
      <c r="AG61" s="623"/>
      <c r="AH61" s="625"/>
      <c r="AI61" s="612"/>
      <c r="AJ61" s="635"/>
      <c r="AK61" s="623"/>
      <c r="AL61" s="625"/>
      <c r="AM61" s="612"/>
      <c r="AN61" s="627"/>
      <c r="AO61" s="251"/>
      <c r="AP61" s="251"/>
      <c r="AQ61" s="251"/>
      <c r="AR61" s="251"/>
      <c r="AS61" s="639"/>
      <c r="AT61" s="641"/>
      <c r="AU61" s="643"/>
      <c r="AV61" s="649"/>
      <c r="AW61" s="649"/>
      <c r="AX61" s="649"/>
      <c r="AY61" s="633"/>
      <c r="AZ61" s="633"/>
      <c r="BA61" s="85"/>
    </row>
    <row r="62" spans="1:53" ht="17.25" customHeight="1">
      <c r="A62" s="604" t="s">
        <v>514</v>
      </c>
      <c r="B62" s="605"/>
      <c r="C62" s="605"/>
      <c r="D62" s="606"/>
      <c r="E62" s="607" t="str">
        <f>IF(OR(F62="",H62=""),"",IF(F62&gt;H62,"○",IF(F62&lt;H62,"×",IF(F62=H62,"△"))))</f>
        <v>△</v>
      </c>
      <c r="F62" s="609">
        <f>IF(AJ48="","",AJ48)</f>
        <v>2</v>
      </c>
      <c r="G62" s="611" t="s">
        <v>13</v>
      </c>
      <c r="H62" s="613">
        <f>IF(AH48="","",AH48)</f>
        <v>2</v>
      </c>
      <c r="I62" s="607" t="str">
        <f>IF(OR(J62="",L62=""),"",IF(J62&gt;L62,"○",IF(J62&lt;L62,"×",IF(J62=L62,"△"))))</f>
        <v>○</v>
      </c>
      <c r="J62" s="609">
        <f>IF(AJ50="","",AJ50)</f>
        <v>3</v>
      </c>
      <c r="K62" s="611" t="s">
        <v>13</v>
      </c>
      <c r="L62" s="613">
        <f>IF(AH50="","",AH50)</f>
        <v>1</v>
      </c>
      <c r="M62" s="607" t="str">
        <f>IF(OR(N62="",P62=""),"",IF(N62&gt;P62,"○",IF(N62&lt;P62,"×",IF(N62=P62,"△"))))</f>
        <v>○</v>
      </c>
      <c r="N62" s="609">
        <f>IF(AJ52="","",AJ52)</f>
        <v>5</v>
      </c>
      <c r="O62" s="611" t="s">
        <v>13</v>
      </c>
      <c r="P62" s="613">
        <f>IF(AH52="","",AH52)</f>
        <v>0</v>
      </c>
      <c r="Q62" s="607" t="str">
        <f>IF(OR(R62="",T62=""),"",IF(R62&gt;T62,"○",IF(R62&lt;T62,"×",IF(R62=T62,"△"))))</f>
        <v>○</v>
      </c>
      <c r="R62" s="609">
        <f>IF(AJ54="","",AJ54)</f>
        <v>3</v>
      </c>
      <c r="S62" s="611" t="s">
        <v>13</v>
      </c>
      <c r="T62" s="613">
        <f>IF(AH54="","",AH54)</f>
        <v>0</v>
      </c>
      <c r="U62" s="607" t="str">
        <f>IF(OR(V62="",X62=""),"",IF(V62&gt;X62,"○",IF(V62&lt;X62,"×",IF(V62=X62,"△"))))</f>
        <v>○</v>
      </c>
      <c r="V62" s="609">
        <f>IF(AJ56="","",AJ56)</f>
        <v>3</v>
      </c>
      <c r="W62" s="611" t="s">
        <v>13</v>
      </c>
      <c r="X62" s="613">
        <f>IF(AH56="","",AH56)</f>
        <v>1</v>
      </c>
      <c r="Y62" s="607" t="str">
        <f>IF(OR(Z62="",AB62=""),"",IF(Z62&gt;AB62,"○",IF(Z62&lt;AB62,"×",IF(Z62=AB62,"△"))))</f>
        <v>○</v>
      </c>
      <c r="Z62" s="609">
        <f>IF(AJ58="","",AJ58)</f>
        <v>4</v>
      </c>
      <c r="AA62" s="611" t="s">
        <v>13</v>
      </c>
      <c r="AB62" s="613">
        <f>IF(AH58="","",AH58)</f>
        <v>0</v>
      </c>
      <c r="AC62" s="607" t="str">
        <f>IF(OR(AD62="",AF62=""),"",IF(AD62&gt;AF62,"○",IF(AD62&lt;AF62,"×",IF(AD62=AF62,"△"))))</f>
        <v>○</v>
      </c>
      <c r="AD62" s="609">
        <f>IF(AJ60="","",AJ60)</f>
        <v>7</v>
      </c>
      <c r="AE62" s="611" t="s">
        <v>13</v>
      </c>
      <c r="AF62" s="613">
        <f>IF(AH60="","",AH60)</f>
        <v>0</v>
      </c>
      <c r="AG62" s="616"/>
      <c r="AH62" s="617"/>
      <c r="AI62" s="617"/>
      <c r="AJ62" s="618"/>
      <c r="AK62" s="622" t="str">
        <f>IF(OR(AL62="",AN62=""),"",IF(AL62&gt;AN62,"○",IF(AL62&lt;AN62,"×",IF(AL62=AN62,"△"))))</f>
        <v>○</v>
      </c>
      <c r="AL62" s="624">
        <v>7</v>
      </c>
      <c r="AM62" s="611" t="s">
        <v>13</v>
      </c>
      <c r="AN62" s="626">
        <v>0</v>
      </c>
      <c r="AO62" s="248"/>
      <c r="AP62" s="248"/>
      <c r="AQ62" s="248"/>
      <c r="AR62" s="248"/>
      <c r="AS62" s="638">
        <f>COUNTIF(E62:AN63,"○")+COUNTIF(E62:AN63,"×")+COUNTIF(E62:AN63,"△")</f>
        <v>8</v>
      </c>
      <c r="AT62" s="640">
        <f>COUNTIF(E62:AN63,"○")*3+COUNTIF(E62:AN63,"△")</f>
        <v>22</v>
      </c>
      <c r="AU62" s="642">
        <f>IF(AS62=0,0,AT62/(AS62*3))</f>
        <v>0.91666666666666663</v>
      </c>
      <c r="AV62" s="632">
        <f>SUM(F62,J62,N62,R62,V62,Z62,AD62,AH62,AL62,AP62)-SUM(H62,L62,P62,T62,X62,AB62,AF62,AJ62,AN62,AR62)</f>
        <v>30</v>
      </c>
      <c r="AW62" s="632">
        <f t="shared" ref="AW62" si="41">SUM(F62,J62,N62,R62,V62,Z62,AD62,AH62,AL62,AP62)</f>
        <v>34</v>
      </c>
      <c r="AX62" s="632">
        <f>AU62+AV62*0.001+AW62*0.00001</f>
        <v>0.94700666666666666</v>
      </c>
      <c r="AY62" s="644">
        <f>RANK(AX62,$AX$48:$AX$65)</f>
        <v>1</v>
      </c>
      <c r="AZ62" s="632">
        <f>RANK(AX62,$AX$4:$AX$85)</f>
        <v>1</v>
      </c>
      <c r="BA62" s="85"/>
    </row>
    <row r="63" spans="1:53" ht="17.25" customHeight="1">
      <c r="A63" s="601" t="str">
        <f ca="1">INDIRECT("U12組合せ!h"&amp;(ROW()-1)/2-14)</f>
        <v>クラブチェルビアット</v>
      </c>
      <c r="B63" s="602"/>
      <c r="C63" s="602"/>
      <c r="D63" s="603"/>
      <c r="E63" s="608"/>
      <c r="F63" s="610"/>
      <c r="G63" s="612"/>
      <c r="H63" s="614"/>
      <c r="I63" s="608"/>
      <c r="J63" s="610"/>
      <c r="K63" s="612"/>
      <c r="L63" s="614"/>
      <c r="M63" s="608"/>
      <c r="N63" s="610"/>
      <c r="O63" s="612"/>
      <c r="P63" s="614"/>
      <c r="Q63" s="608"/>
      <c r="R63" s="610"/>
      <c r="S63" s="612"/>
      <c r="T63" s="614"/>
      <c r="U63" s="608"/>
      <c r="V63" s="610"/>
      <c r="W63" s="612"/>
      <c r="X63" s="614"/>
      <c r="Y63" s="608"/>
      <c r="Z63" s="610"/>
      <c r="AA63" s="612"/>
      <c r="AB63" s="614"/>
      <c r="AC63" s="608"/>
      <c r="AD63" s="610"/>
      <c r="AE63" s="612"/>
      <c r="AF63" s="614"/>
      <c r="AG63" s="619"/>
      <c r="AH63" s="620"/>
      <c r="AI63" s="620"/>
      <c r="AJ63" s="621"/>
      <c r="AK63" s="623"/>
      <c r="AL63" s="625"/>
      <c r="AM63" s="612"/>
      <c r="AN63" s="627"/>
      <c r="AO63" s="249"/>
      <c r="AP63" s="249"/>
      <c r="AQ63" s="249"/>
      <c r="AR63" s="249"/>
      <c r="AS63" s="639"/>
      <c r="AT63" s="641"/>
      <c r="AU63" s="643"/>
      <c r="AV63" s="649"/>
      <c r="AW63" s="649"/>
      <c r="AX63" s="649"/>
      <c r="AY63" s="633"/>
      <c r="AZ63" s="633"/>
      <c r="BA63" s="85"/>
    </row>
    <row r="64" spans="1:53" ht="17.25" customHeight="1">
      <c r="A64" s="604" t="s">
        <v>515</v>
      </c>
      <c r="B64" s="605"/>
      <c r="C64" s="605"/>
      <c r="D64" s="606"/>
      <c r="E64" s="607" t="str">
        <f>IF(OR(F64="",H64=""),"",IF(F64&gt;H64,"○",IF(F64&lt;H64,"×",IF(F64=H64,"△"))))</f>
        <v>×</v>
      </c>
      <c r="F64" s="609">
        <f>IF(AN48="","",AN48)</f>
        <v>0</v>
      </c>
      <c r="G64" s="611" t="s">
        <v>13</v>
      </c>
      <c r="H64" s="613">
        <f>IF(AL48="","",AL48)</f>
        <v>9</v>
      </c>
      <c r="I64" s="607" t="str">
        <f>IF(OR(J64="",L64=""),"",IF(J64&gt;L64,"○",IF(J64&lt;L64,"×",IF(J64=L64,"△"))))</f>
        <v>×</v>
      </c>
      <c r="J64" s="609">
        <f>IF(AN50="","",AN50)</f>
        <v>0</v>
      </c>
      <c r="K64" s="611" t="s">
        <v>13</v>
      </c>
      <c r="L64" s="613">
        <f>IF(AL50="","",AL50)</f>
        <v>9</v>
      </c>
      <c r="M64" s="607" t="str">
        <f>IF(OR(N64="",P64=""),"",IF(N64&gt;P64,"○",IF(N64&lt;P64,"×",IF(N64=P64,"△"))))</f>
        <v>×</v>
      </c>
      <c r="N64" s="609">
        <f>IF(AN52="","",AN52)</f>
        <v>0</v>
      </c>
      <c r="O64" s="611" t="s">
        <v>13</v>
      </c>
      <c r="P64" s="613">
        <f>IF(AL52="","",AL52)</f>
        <v>3</v>
      </c>
      <c r="Q64" s="607" t="str">
        <f>IF(OR(R64="",T64=""),"",IF(R64&gt;T64,"○",IF(R64&lt;T64,"×",IF(R64=T64,"△"))))</f>
        <v>×</v>
      </c>
      <c r="R64" s="609">
        <f>IF(AN54="","",AN54)</f>
        <v>0</v>
      </c>
      <c r="S64" s="611" t="s">
        <v>13</v>
      </c>
      <c r="T64" s="613">
        <f>IF(AL54="","",AL54)</f>
        <v>3</v>
      </c>
      <c r="U64" s="607" t="str">
        <f>IF(OR(V64="",X64=""),"",IF(V64&gt;X64,"○",IF(V64&lt;X64,"×",IF(V64=X64,"△"))))</f>
        <v>×</v>
      </c>
      <c r="V64" s="609">
        <f>IF(AN56="","",AN56)</f>
        <v>0</v>
      </c>
      <c r="W64" s="611" t="s">
        <v>13</v>
      </c>
      <c r="X64" s="613">
        <f>IF(AL56="","",AL56)</f>
        <v>7</v>
      </c>
      <c r="Y64" s="607" t="str">
        <f>IF(OR(Z64="",AB64=""),"",IF(Z64&gt;AB64,"○",IF(Z64&lt;AB64,"×",IF(Z64=AB64,"△"))))</f>
        <v>×</v>
      </c>
      <c r="Z64" s="609">
        <f>IF(AN58="","",AN58)</f>
        <v>1</v>
      </c>
      <c r="AA64" s="611" t="s">
        <v>13</v>
      </c>
      <c r="AB64" s="613">
        <f>IF(AL58="","",AL58)</f>
        <v>7</v>
      </c>
      <c r="AC64" s="607" t="str">
        <f>IF(OR(AD64="",AF64=""),"",IF(AD64&gt;AF64,"○",IF(AD64&lt;AF64,"×",IF(AD64=AF64,"△"))))</f>
        <v>×</v>
      </c>
      <c r="AD64" s="609">
        <f>IF(AN60="","",AN60)</f>
        <v>0</v>
      </c>
      <c r="AE64" s="611" t="s">
        <v>13</v>
      </c>
      <c r="AF64" s="613">
        <f>IF(AL60="","",AL60)</f>
        <v>4</v>
      </c>
      <c r="AG64" s="607" t="str">
        <f>IF(OR(AH64="",AJ64=""),"",IF(AH64&gt;AJ64,"○",IF(AH64&lt;AJ64,"×",IF(AH64=AJ64,"△"))))</f>
        <v>×</v>
      </c>
      <c r="AH64" s="609">
        <f>IF(AN62="","",AN62)</f>
        <v>0</v>
      </c>
      <c r="AI64" s="611" t="s">
        <v>13</v>
      </c>
      <c r="AJ64" s="613">
        <f>IF(AL62="","",AL62)</f>
        <v>7</v>
      </c>
      <c r="AK64" s="616"/>
      <c r="AL64" s="617"/>
      <c r="AM64" s="617"/>
      <c r="AN64" s="618"/>
      <c r="AO64" s="250"/>
      <c r="AP64" s="250"/>
      <c r="AQ64" s="250"/>
      <c r="AR64" s="250"/>
      <c r="AS64" s="638">
        <f>COUNTIF(E64:AN65,"○")+COUNTIF(E64:AN65,"×")+COUNTIF(E64:AN65,"△")</f>
        <v>8</v>
      </c>
      <c r="AT64" s="640">
        <f>COUNTIF(E64:AN65,"○")*3+COUNTIF(E64:AN65,"△")</f>
        <v>0</v>
      </c>
      <c r="AU64" s="642">
        <f>IF(AS64=0,0,AT64/(AS64*3))</f>
        <v>0</v>
      </c>
      <c r="AV64" s="632">
        <f>SUM(F64,J64,N64,R64,V64,Z64,AD64,AH64,AL64,AP64)-SUM(H64,L64,P64,T64,X64,AB64,AF64,AJ64,AN64,AR64)</f>
        <v>-48</v>
      </c>
      <c r="AW64" s="632">
        <f t="shared" ref="AW64" si="42">SUM(F64,J64,N64,R64,V64,Z64,AD64,AH64,AL64,AP64)</f>
        <v>1</v>
      </c>
      <c r="AX64" s="632">
        <f>AU64+AV64*0.001+AW64*0.00001</f>
        <v>-4.7989999999999998E-2</v>
      </c>
      <c r="AY64" s="644">
        <f>RANK(AX64,$AX$48:$AX$65)</f>
        <v>9</v>
      </c>
      <c r="AZ64" s="632">
        <f>RANK(AX64,$AX$4:$AX$85)</f>
        <v>37</v>
      </c>
      <c r="BA64" s="85"/>
    </row>
    <row r="65" spans="1:53" ht="17.25" customHeight="1">
      <c r="A65" s="601" t="str">
        <f ca="1">INDIRECT("U12組合せ!h"&amp;(ROW()-1)/2-14)</f>
        <v>ＦＣブロケード</v>
      </c>
      <c r="B65" s="602"/>
      <c r="C65" s="602"/>
      <c r="D65" s="603"/>
      <c r="E65" s="608"/>
      <c r="F65" s="610"/>
      <c r="G65" s="612"/>
      <c r="H65" s="614"/>
      <c r="I65" s="608"/>
      <c r="J65" s="610"/>
      <c r="K65" s="612"/>
      <c r="L65" s="614"/>
      <c r="M65" s="608"/>
      <c r="N65" s="610"/>
      <c r="O65" s="612"/>
      <c r="P65" s="614"/>
      <c r="Q65" s="608"/>
      <c r="R65" s="610"/>
      <c r="S65" s="612"/>
      <c r="T65" s="614"/>
      <c r="U65" s="608"/>
      <c r="V65" s="610"/>
      <c r="W65" s="612"/>
      <c r="X65" s="614"/>
      <c r="Y65" s="608"/>
      <c r="Z65" s="610"/>
      <c r="AA65" s="612"/>
      <c r="AB65" s="614"/>
      <c r="AC65" s="608"/>
      <c r="AD65" s="610"/>
      <c r="AE65" s="612"/>
      <c r="AF65" s="614"/>
      <c r="AG65" s="608"/>
      <c r="AH65" s="610"/>
      <c r="AI65" s="612"/>
      <c r="AJ65" s="614"/>
      <c r="AK65" s="619"/>
      <c r="AL65" s="620"/>
      <c r="AM65" s="620"/>
      <c r="AN65" s="621"/>
      <c r="AO65" s="251"/>
      <c r="AP65" s="251"/>
      <c r="AQ65" s="251"/>
      <c r="AR65" s="251"/>
      <c r="AS65" s="639"/>
      <c r="AT65" s="641"/>
      <c r="AU65" s="643"/>
      <c r="AV65" s="649"/>
      <c r="AW65" s="649"/>
      <c r="AX65" s="649"/>
      <c r="AY65" s="633"/>
      <c r="AZ65" s="633"/>
      <c r="BA65" s="85"/>
    </row>
    <row r="66" spans="1:53">
      <c r="A66" s="252"/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4"/>
      <c r="AP66" s="254"/>
      <c r="AQ66" s="254"/>
      <c r="AR66" s="254"/>
      <c r="AS66" s="252"/>
      <c r="AT66" s="252"/>
      <c r="AU66" s="253"/>
      <c r="AV66" s="253"/>
      <c r="AW66" s="253"/>
      <c r="AX66" s="253"/>
      <c r="AY66" s="253"/>
      <c r="AZ66" s="246"/>
    </row>
    <row r="67" spans="1:53" ht="48">
      <c r="A67" s="631" t="s">
        <v>516</v>
      </c>
      <c r="B67" s="631"/>
      <c r="C67" s="631"/>
      <c r="D67" s="631"/>
      <c r="E67" s="631" t="str">
        <f ca="1">A69</f>
        <v>上河内ＪＳＣ</v>
      </c>
      <c r="F67" s="631"/>
      <c r="G67" s="631"/>
      <c r="H67" s="631"/>
      <c r="I67" s="615" t="str">
        <f ca="1">A71</f>
        <v>上三川ＳＣ</v>
      </c>
      <c r="J67" s="615"/>
      <c r="K67" s="615"/>
      <c r="L67" s="615"/>
      <c r="M67" s="615" t="str">
        <f ca="1">A73</f>
        <v>緑が丘ＹＦＣ</v>
      </c>
      <c r="N67" s="615"/>
      <c r="O67" s="615"/>
      <c r="P67" s="615"/>
      <c r="Q67" s="615" t="str">
        <f ca="1">A75</f>
        <v>泉ＦＣ宇都宮</v>
      </c>
      <c r="R67" s="615"/>
      <c r="S67" s="615"/>
      <c r="T67" s="615"/>
      <c r="U67" s="631" t="str">
        <f ca="1">A77</f>
        <v>国本ＪＳＣ</v>
      </c>
      <c r="V67" s="631"/>
      <c r="W67" s="631"/>
      <c r="X67" s="631"/>
      <c r="Y67" s="615" t="str">
        <f ca="1">A79</f>
        <v>本郷北ＦＣ</v>
      </c>
      <c r="Z67" s="615"/>
      <c r="AA67" s="615"/>
      <c r="AB67" s="615"/>
      <c r="AC67" s="615" t="str">
        <f ca="1">A81</f>
        <v>ＦＣペンサーレ</v>
      </c>
      <c r="AD67" s="615"/>
      <c r="AE67" s="615"/>
      <c r="AF67" s="615"/>
      <c r="AG67" s="615" t="str">
        <f ca="1">A83</f>
        <v>ブラッドレスＳＳ</v>
      </c>
      <c r="AH67" s="615"/>
      <c r="AI67" s="615"/>
      <c r="AJ67" s="615"/>
      <c r="AK67" s="615" t="str">
        <f ca="1">A85</f>
        <v>ともぞうＳＣ・Ｂ</v>
      </c>
      <c r="AL67" s="615"/>
      <c r="AM67" s="615"/>
      <c r="AN67" s="615"/>
      <c r="AO67" s="247"/>
      <c r="AP67" s="247"/>
      <c r="AQ67" s="247"/>
      <c r="AR67" s="247"/>
      <c r="AS67" s="236" t="s">
        <v>7</v>
      </c>
      <c r="AT67" s="237" t="s">
        <v>8</v>
      </c>
      <c r="AU67" s="238" t="s">
        <v>11</v>
      </c>
      <c r="AV67" s="238" t="s">
        <v>461</v>
      </c>
      <c r="AW67" s="238" t="s">
        <v>462</v>
      </c>
      <c r="AX67" s="238"/>
      <c r="AY67" s="239" t="s">
        <v>12</v>
      </c>
      <c r="AZ67" s="240" t="s">
        <v>141</v>
      </c>
      <c r="BA67" s="84"/>
    </row>
    <row r="68" spans="1:53" ht="17.25" customHeight="1">
      <c r="A68" s="604" t="s">
        <v>517</v>
      </c>
      <c r="B68" s="605"/>
      <c r="C68" s="605"/>
      <c r="D68" s="605"/>
      <c r="E68" s="616"/>
      <c r="F68" s="617"/>
      <c r="G68" s="617"/>
      <c r="H68" s="618"/>
      <c r="I68" s="622" t="str">
        <f>IF(OR(J68="",L68=""),"",IF(J68&gt;L68,"○",IF(J68&lt;L68,"×",IF(J68=L68,"△"))))</f>
        <v>○</v>
      </c>
      <c r="J68" s="624">
        <v>5</v>
      </c>
      <c r="K68" s="611" t="s">
        <v>13</v>
      </c>
      <c r="L68" s="626">
        <v>0</v>
      </c>
      <c r="M68" s="622" t="str">
        <f>IF(OR(N68="",P68=""),"",IF(N68&gt;P68,"○",IF(N68&lt;P68,"×",IF(N68=P68,"△"))))</f>
        <v>○</v>
      </c>
      <c r="N68" s="624">
        <v>7</v>
      </c>
      <c r="O68" s="611" t="s">
        <v>13</v>
      </c>
      <c r="P68" s="626">
        <v>1</v>
      </c>
      <c r="Q68" s="622" t="str">
        <f>IF(OR(R68="",T68=""),"",IF(R68&gt;T68,"○",IF(R68&lt;T68,"×",IF(R68=T68,"△"))))</f>
        <v>○</v>
      </c>
      <c r="R68" s="624">
        <v>5</v>
      </c>
      <c r="S68" s="611" t="s">
        <v>13</v>
      </c>
      <c r="T68" s="626">
        <v>0</v>
      </c>
      <c r="U68" s="622" t="str">
        <f>IF(OR(V68="",X68=""),"",IF(V68&gt;X68,"○",IF(V68&lt;X68,"×",IF(V68=X68,"△"))))</f>
        <v>○</v>
      </c>
      <c r="V68" s="624">
        <v>2</v>
      </c>
      <c r="W68" s="611" t="s">
        <v>13</v>
      </c>
      <c r="X68" s="626">
        <v>1</v>
      </c>
      <c r="Y68" s="622" t="str">
        <f>IF(OR(Z68="",AB68=""),"",IF(Z68&gt;AB68,"○",IF(Z68&lt;AB68,"×",IF(Z68=AB68,"△"))))</f>
        <v>○</v>
      </c>
      <c r="Z68" s="624">
        <v>5</v>
      </c>
      <c r="AA68" s="611" t="s">
        <v>13</v>
      </c>
      <c r="AB68" s="626">
        <v>0</v>
      </c>
      <c r="AC68" s="622" t="str">
        <f>IF(OR(AD68="",AF68=""),"",IF(AD68&gt;AF68,"○",IF(AD68&lt;AF68,"×",IF(AD68=AF68,"△"))))</f>
        <v>△</v>
      </c>
      <c r="AD68" s="624">
        <v>1</v>
      </c>
      <c r="AE68" s="611" t="s">
        <v>13</v>
      </c>
      <c r="AF68" s="626">
        <v>1</v>
      </c>
      <c r="AG68" s="622" t="str">
        <f>IF(OR(AH68="",AJ68=""),"",IF(AH68&gt;AJ68,"○",IF(AH68&lt;AJ68,"×",IF(AH68=AJ68,"△"))))</f>
        <v>×</v>
      </c>
      <c r="AH68" s="624">
        <v>0</v>
      </c>
      <c r="AI68" s="611" t="s">
        <v>13</v>
      </c>
      <c r="AJ68" s="626">
        <v>1</v>
      </c>
      <c r="AK68" s="622" t="str">
        <f>IF(OR(AL68="",AN68=""),"",IF(AL68&gt;AN68,"○",IF(AL68&lt;AN68,"×",IF(AL68=AN68,"△"))))</f>
        <v>○</v>
      </c>
      <c r="AL68" s="624">
        <v>1</v>
      </c>
      <c r="AM68" s="611" t="s">
        <v>13</v>
      </c>
      <c r="AN68" s="626">
        <v>0</v>
      </c>
      <c r="AO68" s="248"/>
      <c r="AP68" s="248"/>
      <c r="AQ68" s="248"/>
      <c r="AR68" s="248"/>
      <c r="AS68" s="638">
        <f>COUNTIF(E68:AN69,"○")+COUNTIF(E68:AN69,"×")+COUNTIF(E68:AN69,"△")</f>
        <v>8</v>
      </c>
      <c r="AT68" s="640">
        <f>COUNTIF(E68:AN69,"○")*3+COUNTIF(E68:AN69,"△")</f>
        <v>19</v>
      </c>
      <c r="AU68" s="642">
        <f>IF(AS68=0,0,AT68/(AS68*3))</f>
        <v>0.79166666666666663</v>
      </c>
      <c r="AV68" s="632">
        <f>SUM(F68,J68,N68,R68,V68,Z68,AD68,AH68,AL68,AP68)-SUM(H68,L68,P68,T68,X68,AB68,AF68,AJ68,AN68,AR68)</f>
        <v>22</v>
      </c>
      <c r="AW68" s="632">
        <f>SUM(F68,J68,N68,R68,V68,Z68,AD68,AH68,AL68,AP68)</f>
        <v>26</v>
      </c>
      <c r="AX68" s="632">
        <f>AU68+AV68*0.001+AW68*0.00001</f>
        <v>0.81392666666666669</v>
      </c>
      <c r="AY68" s="644">
        <f>RANK(AX68,$AX$68:$AX$85)</f>
        <v>1</v>
      </c>
      <c r="AZ68" s="632">
        <f>RANK(AX68,$AX$4:$AX$85)</f>
        <v>8</v>
      </c>
      <c r="BA68" s="85"/>
    </row>
    <row r="69" spans="1:53" ht="17.25" customHeight="1">
      <c r="A69" s="601" t="str">
        <f ca="1">INDIRECT("U12組合せ!j"&amp;(ROW()-1)/2-24)</f>
        <v>上河内ＪＳＣ</v>
      </c>
      <c r="B69" s="602"/>
      <c r="C69" s="602"/>
      <c r="D69" s="603"/>
      <c r="E69" s="619"/>
      <c r="F69" s="620"/>
      <c r="G69" s="620"/>
      <c r="H69" s="621"/>
      <c r="I69" s="623"/>
      <c r="J69" s="625"/>
      <c r="K69" s="612"/>
      <c r="L69" s="627"/>
      <c r="M69" s="623"/>
      <c r="N69" s="625"/>
      <c r="O69" s="612"/>
      <c r="P69" s="627"/>
      <c r="Q69" s="623"/>
      <c r="R69" s="625"/>
      <c r="S69" s="612"/>
      <c r="T69" s="627"/>
      <c r="U69" s="623"/>
      <c r="V69" s="625"/>
      <c r="W69" s="612"/>
      <c r="X69" s="627"/>
      <c r="Y69" s="623"/>
      <c r="Z69" s="625"/>
      <c r="AA69" s="612"/>
      <c r="AB69" s="627"/>
      <c r="AC69" s="623"/>
      <c r="AD69" s="625"/>
      <c r="AE69" s="612"/>
      <c r="AF69" s="627"/>
      <c r="AG69" s="623"/>
      <c r="AH69" s="625"/>
      <c r="AI69" s="612"/>
      <c r="AJ69" s="627"/>
      <c r="AK69" s="623"/>
      <c r="AL69" s="625"/>
      <c r="AM69" s="612"/>
      <c r="AN69" s="627"/>
      <c r="AO69" s="249"/>
      <c r="AP69" s="249"/>
      <c r="AQ69" s="249"/>
      <c r="AR69" s="249"/>
      <c r="AS69" s="639"/>
      <c r="AT69" s="641"/>
      <c r="AU69" s="643"/>
      <c r="AV69" s="649"/>
      <c r="AW69" s="649"/>
      <c r="AX69" s="649"/>
      <c r="AY69" s="633"/>
      <c r="AZ69" s="633"/>
      <c r="BA69" s="85"/>
    </row>
    <row r="70" spans="1:53" ht="17.25" customHeight="1">
      <c r="A70" s="604" t="s">
        <v>518</v>
      </c>
      <c r="B70" s="605"/>
      <c r="C70" s="605"/>
      <c r="D70" s="606"/>
      <c r="E70" s="607" t="str">
        <f>IF(OR(F70="",H70=""),"",IF(F70&gt;H70,"○",IF(F70&lt;H70,"×",IF(F70=H70,"△"))))</f>
        <v>×</v>
      </c>
      <c r="F70" s="609">
        <f>IF(L68="","",L68)</f>
        <v>0</v>
      </c>
      <c r="G70" s="611" t="s">
        <v>13</v>
      </c>
      <c r="H70" s="613">
        <f>IF(J68="","",J68)</f>
        <v>5</v>
      </c>
      <c r="I70" s="616"/>
      <c r="J70" s="617"/>
      <c r="K70" s="617"/>
      <c r="L70" s="618"/>
      <c r="M70" s="622" t="str">
        <f>IF(OR(N70="",P70=""),"",IF(N70&gt;P70,"○",IF(N70&lt;P70,"×",IF(N70=P70,"△"))))</f>
        <v>×</v>
      </c>
      <c r="N70" s="624">
        <v>0</v>
      </c>
      <c r="O70" s="611" t="s">
        <v>13</v>
      </c>
      <c r="P70" s="626">
        <v>3</v>
      </c>
      <c r="Q70" s="622" t="str">
        <f>IF(OR(R70="",T70=""),"",IF(R70&gt;T70,"○",IF(R70&lt;T70,"×",IF(R70=T70,"△"))))</f>
        <v>○</v>
      </c>
      <c r="R70" s="624">
        <v>4</v>
      </c>
      <c r="S70" s="611" t="s">
        <v>13</v>
      </c>
      <c r="T70" s="626">
        <v>0</v>
      </c>
      <c r="U70" s="622" t="str">
        <f>IF(OR(V70="",X70=""),"",IF(V70&gt;X70,"○",IF(V70&lt;X70,"×",IF(V70=X70,"△"))))</f>
        <v>△</v>
      </c>
      <c r="V70" s="624">
        <v>4</v>
      </c>
      <c r="W70" s="611" t="s">
        <v>13</v>
      </c>
      <c r="X70" s="626">
        <v>4</v>
      </c>
      <c r="Y70" s="622" t="str">
        <f>IF(OR(Z70="",AB70=""),"",IF(Z70&gt;AB70,"○",IF(Z70&lt;AB70,"×",IF(Z70=AB70,"△"))))</f>
        <v>×</v>
      </c>
      <c r="Z70" s="624">
        <v>0</v>
      </c>
      <c r="AA70" s="611" t="s">
        <v>13</v>
      </c>
      <c r="AB70" s="626">
        <v>1</v>
      </c>
      <c r="AC70" s="622" t="str">
        <f>IF(OR(AD70="",AF70=""),"",IF(AD70&gt;AF70,"○",IF(AD70&lt;AF70,"×",IF(AD70=AF70,"△"))))</f>
        <v>×</v>
      </c>
      <c r="AD70" s="624">
        <v>0</v>
      </c>
      <c r="AE70" s="611" t="s">
        <v>13</v>
      </c>
      <c r="AF70" s="626">
        <v>6</v>
      </c>
      <c r="AG70" s="622" t="str">
        <f>IF(OR(AH70="",AJ70=""),"",IF(AH70&gt;AJ70,"○",IF(AH70&lt;AJ70,"×",IF(AH70=AJ70,"△"))))</f>
        <v>×</v>
      </c>
      <c r="AH70" s="624">
        <v>1</v>
      </c>
      <c r="AI70" s="611" t="s">
        <v>13</v>
      </c>
      <c r="AJ70" s="626">
        <v>4</v>
      </c>
      <c r="AK70" s="622" t="str">
        <f>IF(OR(AL70="",AN70=""),"",IF(AL70&gt;AN70,"○",IF(AL70&lt;AN70,"×",IF(AL70=AN70,"△"))))</f>
        <v>×</v>
      </c>
      <c r="AL70" s="624">
        <v>0</v>
      </c>
      <c r="AM70" s="611" t="s">
        <v>13</v>
      </c>
      <c r="AN70" s="626">
        <v>4</v>
      </c>
      <c r="AO70" s="248"/>
      <c r="AP70" s="248"/>
      <c r="AQ70" s="248"/>
      <c r="AR70" s="248"/>
      <c r="AS70" s="638">
        <f>COUNTIF(E70:AN71,"○")+COUNTIF(E70:AN71,"×")+COUNTIF(E70:AN71,"△")</f>
        <v>8</v>
      </c>
      <c r="AT70" s="640">
        <f>COUNTIF(E70:AN71,"○")*3+COUNTIF(E70:AN71,"△")</f>
        <v>4</v>
      </c>
      <c r="AU70" s="642">
        <f>IF(AS70=0,0,AT70/(AS70*3))</f>
        <v>0.16666666666666666</v>
      </c>
      <c r="AV70" s="632">
        <f>SUM(F70,J70,N70,R70,V70,Z70,AD70,AH70,AL70,AP70)-SUM(H70,L70,P70,T70,X70,AB70,AF70,AJ70,AN70,AR70)</f>
        <v>-18</v>
      </c>
      <c r="AW70" s="632">
        <f t="shared" ref="AW70" si="43">SUM(F70,J70,N70,R70,V70,Z70,AD70,AH70,AL70,AP70)</f>
        <v>9</v>
      </c>
      <c r="AX70" s="632">
        <f>AU70+AV70*0.001+AW70*0.00001</f>
        <v>0.14875666666666668</v>
      </c>
      <c r="AY70" s="644">
        <f>RANK(AX70,$AX$68:$AX$85)</f>
        <v>8</v>
      </c>
      <c r="AZ70" s="632">
        <f>RANK(AX70,$AX$4:$AX$85)</f>
        <v>29</v>
      </c>
      <c r="BA70" s="85"/>
    </row>
    <row r="71" spans="1:53" ht="17.25" customHeight="1">
      <c r="A71" s="601" t="str">
        <f ca="1">INDIRECT("U12組合せ!j"&amp;(ROW()-1)/2-24)</f>
        <v>上三川ＳＣ</v>
      </c>
      <c r="B71" s="602"/>
      <c r="C71" s="602"/>
      <c r="D71" s="603"/>
      <c r="E71" s="608"/>
      <c r="F71" s="610"/>
      <c r="G71" s="612"/>
      <c r="H71" s="614"/>
      <c r="I71" s="619"/>
      <c r="J71" s="620"/>
      <c r="K71" s="620"/>
      <c r="L71" s="621"/>
      <c r="M71" s="623"/>
      <c r="N71" s="625"/>
      <c r="O71" s="612"/>
      <c r="P71" s="627"/>
      <c r="Q71" s="623"/>
      <c r="R71" s="625"/>
      <c r="S71" s="612"/>
      <c r="T71" s="627"/>
      <c r="U71" s="623"/>
      <c r="V71" s="625"/>
      <c r="W71" s="612"/>
      <c r="X71" s="627"/>
      <c r="Y71" s="623"/>
      <c r="Z71" s="625"/>
      <c r="AA71" s="612"/>
      <c r="AB71" s="627"/>
      <c r="AC71" s="623"/>
      <c r="AD71" s="625"/>
      <c r="AE71" s="612"/>
      <c r="AF71" s="627"/>
      <c r="AG71" s="623"/>
      <c r="AH71" s="625"/>
      <c r="AI71" s="612"/>
      <c r="AJ71" s="627"/>
      <c r="AK71" s="623"/>
      <c r="AL71" s="625"/>
      <c r="AM71" s="612"/>
      <c r="AN71" s="627"/>
      <c r="AO71" s="249"/>
      <c r="AP71" s="249"/>
      <c r="AQ71" s="249"/>
      <c r="AR71" s="249"/>
      <c r="AS71" s="639"/>
      <c r="AT71" s="641"/>
      <c r="AU71" s="643"/>
      <c r="AV71" s="649"/>
      <c r="AW71" s="649"/>
      <c r="AX71" s="649"/>
      <c r="AY71" s="633"/>
      <c r="AZ71" s="633"/>
      <c r="BA71" s="85"/>
    </row>
    <row r="72" spans="1:53" ht="17.25" customHeight="1">
      <c r="A72" s="604" t="s">
        <v>519</v>
      </c>
      <c r="B72" s="605"/>
      <c r="C72" s="605"/>
      <c r="D72" s="606"/>
      <c r="E72" s="607" t="str">
        <f>IF(OR(F72="",H72=""),"",IF(F72&gt;H72,"○",IF(F72&lt;H72,"×",IF(F72=H72,"△"))))</f>
        <v>×</v>
      </c>
      <c r="F72" s="609">
        <f>IF(P68="","",P68)</f>
        <v>1</v>
      </c>
      <c r="G72" s="611" t="s">
        <v>13</v>
      </c>
      <c r="H72" s="613">
        <f>IF(N68="","",N68)</f>
        <v>7</v>
      </c>
      <c r="I72" s="607" t="str">
        <f>IF(OR(J72="",L72=""),"",IF(J72&gt;L72,"○",IF(J72&lt;L72,"×",IF(J72=L72,"△"))))</f>
        <v>○</v>
      </c>
      <c r="J72" s="609">
        <f>IF(P70="","",P70)</f>
        <v>3</v>
      </c>
      <c r="K72" s="611" t="s">
        <v>13</v>
      </c>
      <c r="L72" s="613">
        <f>IF(N70="","",N70)</f>
        <v>0</v>
      </c>
      <c r="M72" s="616"/>
      <c r="N72" s="617"/>
      <c r="O72" s="617"/>
      <c r="P72" s="618"/>
      <c r="Q72" s="622" t="str">
        <f>IF(OR(R72="",T72=""),"",IF(R72&gt;T72,"○",IF(R72&lt;T72,"×",IF(R72=T72,"△"))))</f>
        <v>○</v>
      </c>
      <c r="R72" s="624">
        <v>5</v>
      </c>
      <c r="S72" s="611" t="s">
        <v>13</v>
      </c>
      <c r="T72" s="626">
        <v>0</v>
      </c>
      <c r="U72" s="622" t="str">
        <f>IF(OR(V72="",X72=""),"",IF(V72&gt;X72,"○",IF(V72&lt;X72,"×",IF(V72=X72,"△"))))</f>
        <v>○</v>
      </c>
      <c r="V72" s="624">
        <v>1</v>
      </c>
      <c r="W72" s="611" t="s">
        <v>13</v>
      </c>
      <c r="X72" s="626">
        <v>0</v>
      </c>
      <c r="Y72" s="622" t="str">
        <f>IF(OR(Z72="",AB72=""),"",IF(Z72&gt;AB72,"○",IF(Z72&lt;AB72,"×",IF(Z72=AB72,"△"))))</f>
        <v>△</v>
      </c>
      <c r="Z72" s="624">
        <v>1</v>
      </c>
      <c r="AA72" s="611" t="s">
        <v>13</v>
      </c>
      <c r="AB72" s="626">
        <v>1</v>
      </c>
      <c r="AC72" s="622" t="str">
        <f>IF(OR(AD72="",AF72=""),"",IF(AD72&gt;AF72,"○",IF(AD72&lt;AF72,"×",IF(AD72=AF72,"△"))))</f>
        <v>○</v>
      </c>
      <c r="AD72" s="624">
        <v>3</v>
      </c>
      <c r="AE72" s="611" t="s">
        <v>13</v>
      </c>
      <c r="AF72" s="626">
        <v>0</v>
      </c>
      <c r="AG72" s="622" t="str">
        <f>IF(OR(AH72="",AJ72=""),"",IF(AH72&gt;AJ72,"○",IF(AH72&lt;AJ72,"×",IF(AH72=AJ72,"△"))))</f>
        <v>○</v>
      </c>
      <c r="AH72" s="624">
        <v>3</v>
      </c>
      <c r="AI72" s="611" t="s">
        <v>13</v>
      </c>
      <c r="AJ72" s="626">
        <v>2</v>
      </c>
      <c r="AK72" s="622" t="str">
        <f>IF(OR(AL72="",AN72=""),"",IF(AL72&gt;AN72,"○",IF(AL72&lt;AN72,"×",IF(AL72=AN72,"△"))))</f>
        <v>○</v>
      </c>
      <c r="AL72" s="624">
        <v>1</v>
      </c>
      <c r="AM72" s="611" t="s">
        <v>13</v>
      </c>
      <c r="AN72" s="626">
        <v>0</v>
      </c>
      <c r="AO72" s="248"/>
      <c r="AP72" s="248"/>
      <c r="AQ72" s="248"/>
      <c r="AR72" s="248"/>
      <c r="AS72" s="638">
        <f>COUNTIF(E72:AN73,"○")+COUNTIF(E72:AN73,"×")+COUNTIF(E72:AN73,"△")</f>
        <v>8</v>
      </c>
      <c r="AT72" s="640">
        <f>COUNTIF(E72:AN73,"○")*3+COUNTIF(E72:AN73,"△")</f>
        <v>19</v>
      </c>
      <c r="AU72" s="642">
        <f>IF(AS72=0,0,AT72/(AS72*3))</f>
        <v>0.79166666666666663</v>
      </c>
      <c r="AV72" s="632">
        <f>SUM(F72,J72,N72,R72,V72,Z72,AD72,AH72,AL72,AP72)-SUM(H72,L72,P72,T72,X72,AB72,AF72,AJ72,AN72,AR72)</f>
        <v>8</v>
      </c>
      <c r="AW72" s="632">
        <f t="shared" ref="AW72" si="44">SUM(F72,J72,N72,R72,V72,Z72,AD72,AH72,AL72,AP72)</f>
        <v>18</v>
      </c>
      <c r="AX72" s="632">
        <f>AU72+AV72*0.001+AW72*0.00001</f>
        <v>0.79984666666666659</v>
      </c>
      <c r="AY72" s="644">
        <f>RANK(AX72,$AX$68:$AX$85)</f>
        <v>3</v>
      </c>
      <c r="AZ72" s="632">
        <f>RANK(AX72,$AX$4:$AX$85)</f>
        <v>10</v>
      </c>
      <c r="BA72" s="85"/>
    </row>
    <row r="73" spans="1:53" ht="17.25" customHeight="1">
      <c r="A73" s="601" t="str">
        <f ca="1">INDIRECT("U12組合せ!j"&amp;(ROW()-1)/2-24)</f>
        <v>緑が丘ＹＦＣ</v>
      </c>
      <c r="B73" s="602"/>
      <c r="C73" s="602"/>
      <c r="D73" s="603"/>
      <c r="E73" s="608"/>
      <c r="F73" s="610"/>
      <c r="G73" s="612"/>
      <c r="H73" s="614"/>
      <c r="I73" s="608"/>
      <c r="J73" s="610"/>
      <c r="K73" s="612"/>
      <c r="L73" s="614"/>
      <c r="M73" s="619"/>
      <c r="N73" s="620"/>
      <c r="O73" s="620"/>
      <c r="P73" s="621"/>
      <c r="Q73" s="623"/>
      <c r="R73" s="625"/>
      <c r="S73" s="612"/>
      <c r="T73" s="627"/>
      <c r="U73" s="623"/>
      <c r="V73" s="625"/>
      <c r="W73" s="612"/>
      <c r="X73" s="627"/>
      <c r="Y73" s="623"/>
      <c r="Z73" s="625"/>
      <c r="AA73" s="612"/>
      <c r="AB73" s="627"/>
      <c r="AC73" s="623"/>
      <c r="AD73" s="625"/>
      <c r="AE73" s="612"/>
      <c r="AF73" s="627"/>
      <c r="AG73" s="623"/>
      <c r="AH73" s="625"/>
      <c r="AI73" s="612"/>
      <c r="AJ73" s="627"/>
      <c r="AK73" s="623"/>
      <c r="AL73" s="625"/>
      <c r="AM73" s="612"/>
      <c r="AN73" s="627"/>
      <c r="AO73" s="249"/>
      <c r="AP73" s="249"/>
      <c r="AQ73" s="249"/>
      <c r="AR73" s="249"/>
      <c r="AS73" s="639"/>
      <c r="AT73" s="641"/>
      <c r="AU73" s="643"/>
      <c r="AV73" s="649"/>
      <c r="AW73" s="649"/>
      <c r="AX73" s="649"/>
      <c r="AY73" s="633"/>
      <c r="AZ73" s="633"/>
      <c r="BA73" s="85"/>
    </row>
    <row r="74" spans="1:53" ht="17.25" customHeight="1">
      <c r="A74" s="604" t="s">
        <v>520</v>
      </c>
      <c r="B74" s="605"/>
      <c r="C74" s="605"/>
      <c r="D74" s="606"/>
      <c r="E74" s="607" t="str">
        <f>IF(OR(F74="",H74=""),"",IF(F74&gt;H74,"○",IF(F74&lt;H74,"×",IF(F74=H74,"△"))))</f>
        <v>×</v>
      </c>
      <c r="F74" s="609">
        <f>IF(T68="","",T68)</f>
        <v>0</v>
      </c>
      <c r="G74" s="611" t="s">
        <v>13</v>
      </c>
      <c r="H74" s="613">
        <f>IF(R68="","",R68)</f>
        <v>5</v>
      </c>
      <c r="I74" s="607" t="str">
        <f>IF(OR(J74="",L74=""),"",IF(J74&gt;L74,"○",IF(J74&lt;L74,"×",IF(J74=L74,"△"))))</f>
        <v>×</v>
      </c>
      <c r="J74" s="656">
        <f>IF(T70="","",T70)</f>
        <v>0</v>
      </c>
      <c r="K74" s="611" t="s">
        <v>13</v>
      </c>
      <c r="L74" s="645">
        <f>IF(R70="","",R70)</f>
        <v>4</v>
      </c>
      <c r="M74" s="607" t="str">
        <f>IF(OR(N74="",P74=""),"",IF(N74&gt;P74,"○",IF(N74&lt;P74,"×",IF(N74=P74,"△"))))</f>
        <v>×</v>
      </c>
      <c r="N74" s="609">
        <f>IF(T72="","",T72)</f>
        <v>0</v>
      </c>
      <c r="O74" s="611" t="s">
        <v>13</v>
      </c>
      <c r="P74" s="613">
        <f>IF(R72="","",R72)</f>
        <v>5</v>
      </c>
      <c r="Q74" s="616"/>
      <c r="R74" s="617"/>
      <c r="S74" s="617"/>
      <c r="T74" s="618"/>
      <c r="U74" s="622" t="str">
        <f>IF(OR(V74="",X74=""),"",IF(V74&gt;X74,"○",IF(V74&lt;X74,"×",IF(V74=X74,"△"))))</f>
        <v>×</v>
      </c>
      <c r="V74" s="624">
        <v>1</v>
      </c>
      <c r="W74" s="611" t="s">
        <v>13</v>
      </c>
      <c r="X74" s="626">
        <v>9</v>
      </c>
      <c r="Y74" s="622" t="str">
        <f>IF(OR(Z74="",AB74=""),"",IF(Z74&gt;AB74,"○",IF(Z74&lt;AB74,"×",IF(Z74=AB74,"△"))))</f>
        <v>×</v>
      </c>
      <c r="Z74" s="624">
        <v>0</v>
      </c>
      <c r="AA74" s="611" t="s">
        <v>13</v>
      </c>
      <c r="AB74" s="626">
        <v>7</v>
      </c>
      <c r="AC74" s="622" t="str">
        <f>IF(OR(AD74="",AF74=""),"",IF(AD74&gt;AF74,"○",IF(AD74&lt;AF74,"×",IF(AD74=AF74,"△"))))</f>
        <v>×</v>
      </c>
      <c r="AD74" s="624">
        <v>0</v>
      </c>
      <c r="AE74" s="611" t="s">
        <v>13</v>
      </c>
      <c r="AF74" s="626">
        <v>5</v>
      </c>
      <c r="AG74" s="622" t="str">
        <f>IF(OR(AH74="",AJ74=""),"",IF(AH74&gt;AJ74,"○",IF(AH74&lt;AJ74,"×",IF(AH74=AJ74,"△"))))</f>
        <v>×</v>
      </c>
      <c r="AH74" s="624">
        <v>0</v>
      </c>
      <c r="AI74" s="611" t="s">
        <v>13</v>
      </c>
      <c r="AJ74" s="626">
        <v>10</v>
      </c>
      <c r="AK74" s="622" t="str">
        <f>IF(OR(AL74="",AN74=""),"",IF(AL74&gt;AN74,"○",IF(AL74&lt;AN74,"×",IF(AL74=AN74,"△"))))</f>
        <v>×</v>
      </c>
      <c r="AL74" s="624">
        <v>0</v>
      </c>
      <c r="AM74" s="611" t="s">
        <v>13</v>
      </c>
      <c r="AN74" s="626">
        <v>2</v>
      </c>
      <c r="AO74" s="248"/>
      <c r="AP74" s="248"/>
      <c r="AQ74" s="248"/>
      <c r="AR74" s="248"/>
      <c r="AS74" s="638">
        <f>COUNTIF(E74:AN75,"○")+COUNTIF(E74:AN75,"×")+COUNTIF(E74:AN75,"△")</f>
        <v>8</v>
      </c>
      <c r="AT74" s="640">
        <f>COUNTIF(E74:AN75,"○")*3+COUNTIF(E74:AN75,"△")</f>
        <v>0</v>
      </c>
      <c r="AU74" s="642">
        <f>IF(AS74=0,0,AT74/(AS74*3))</f>
        <v>0</v>
      </c>
      <c r="AV74" s="632">
        <f>SUM(F74,J74,N74,R74,V74,Z74,AD74,AH74,AL74,AP74)-SUM(H74,L74,P74,T74,X74,AB74,AF74,AJ74,AN74,AR74)</f>
        <v>-46</v>
      </c>
      <c r="AW74" s="632">
        <f t="shared" ref="AW74" si="45">SUM(F74,J74,N74,R74,V74,Z74,AD74,AH74,AL74,AP74)</f>
        <v>1</v>
      </c>
      <c r="AX74" s="632">
        <f>AU74+AV74*0.001+AW74*0.00001</f>
        <v>-4.5989999999999996E-2</v>
      </c>
      <c r="AY74" s="644">
        <f>RANK(AX74,$AX$68:$AX$85)</f>
        <v>9</v>
      </c>
      <c r="AZ74" s="632">
        <f>RANK(AX74,$AX$4:$AX$85)</f>
        <v>36</v>
      </c>
      <c r="BA74" s="85"/>
    </row>
    <row r="75" spans="1:53" ht="17.25" customHeight="1">
      <c r="A75" s="601" t="str">
        <f ca="1">INDIRECT("U12組合せ!j"&amp;(ROW()-1)/2-24)</f>
        <v>泉ＦＣ宇都宮</v>
      </c>
      <c r="B75" s="602"/>
      <c r="C75" s="602"/>
      <c r="D75" s="603"/>
      <c r="E75" s="608"/>
      <c r="F75" s="610"/>
      <c r="G75" s="612"/>
      <c r="H75" s="614"/>
      <c r="I75" s="608"/>
      <c r="J75" s="657"/>
      <c r="K75" s="612"/>
      <c r="L75" s="646"/>
      <c r="M75" s="608"/>
      <c r="N75" s="610"/>
      <c r="O75" s="612"/>
      <c r="P75" s="614"/>
      <c r="Q75" s="619"/>
      <c r="R75" s="620"/>
      <c r="S75" s="620"/>
      <c r="T75" s="621"/>
      <c r="U75" s="623"/>
      <c r="V75" s="625"/>
      <c r="W75" s="612"/>
      <c r="X75" s="627"/>
      <c r="Y75" s="623"/>
      <c r="Z75" s="625"/>
      <c r="AA75" s="612"/>
      <c r="AB75" s="627"/>
      <c r="AC75" s="623"/>
      <c r="AD75" s="625"/>
      <c r="AE75" s="612"/>
      <c r="AF75" s="627"/>
      <c r="AG75" s="623"/>
      <c r="AH75" s="625"/>
      <c r="AI75" s="612"/>
      <c r="AJ75" s="627"/>
      <c r="AK75" s="623"/>
      <c r="AL75" s="625"/>
      <c r="AM75" s="612"/>
      <c r="AN75" s="627"/>
      <c r="AO75" s="249"/>
      <c r="AP75" s="249"/>
      <c r="AQ75" s="249"/>
      <c r="AR75" s="249"/>
      <c r="AS75" s="639"/>
      <c r="AT75" s="641"/>
      <c r="AU75" s="643"/>
      <c r="AV75" s="649"/>
      <c r="AW75" s="649"/>
      <c r="AX75" s="649"/>
      <c r="AY75" s="633"/>
      <c r="AZ75" s="633"/>
      <c r="BA75" s="85"/>
    </row>
    <row r="76" spans="1:53" ht="17.25" customHeight="1">
      <c r="A76" s="604" t="s">
        <v>521</v>
      </c>
      <c r="B76" s="605"/>
      <c r="C76" s="605"/>
      <c r="D76" s="606"/>
      <c r="E76" s="607" t="str">
        <f>IF(OR(F76="",H76=""),"",IF(F76&gt;H76,"○",IF(F76&lt;H76,"×",IF(F76=H76,"△"))))</f>
        <v>×</v>
      </c>
      <c r="F76" s="609">
        <f>IF(X68="","",X68)</f>
        <v>1</v>
      </c>
      <c r="G76" s="611" t="s">
        <v>13</v>
      </c>
      <c r="H76" s="613">
        <f>IF(V68="","",V68)</f>
        <v>2</v>
      </c>
      <c r="I76" s="607" t="str">
        <f>IF(OR(J76="",L76=""),"",IF(J76&gt;L76,"○",IF(J76&lt;L76,"×",IF(J76=L76,"△"))))</f>
        <v>△</v>
      </c>
      <c r="J76" s="656">
        <f>IF(X70="","",X70)</f>
        <v>4</v>
      </c>
      <c r="K76" s="611" t="s">
        <v>13</v>
      </c>
      <c r="L76" s="645">
        <f>IF(V70="","",V70)</f>
        <v>4</v>
      </c>
      <c r="M76" s="607" t="str">
        <f>IF(OR(N76="",P76=""),"",IF(N76&gt;P76,"○",IF(N76&lt;P76,"×",IF(N76=P76,"△"))))</f>
        <v>×</v>
      </c>
      <c r="N76" s="609">
        <f>IF(X72="","",X72)</f>
        <v>0</v>
      </c>
      <c r="O76" s="611" t="s">
        <v>13</v>
      </c>
      <c r="P76" s="613">
        <f>IF(V72="","",V72)</f>
        <v>1</v>
      </c>
      <c r="Q76" s="607" t="str">
        <f>IF(OR(R76="",T76=""),"",IF(R76&gt;T76,"○",IF(R76&lt;T76,"×",IF(R76=T76,"△"))))</f>
        <v>○</v>
      </c>
      <c r="R76" s="656">
        <f>IF(X74="","",X74)</f>
        <v>9</v>
      </c>
      <c r="S76" s="611" t="s">
        <v>13</v>
      </c>
      <c r="T76" s="645">
        <f>IF(V74="","",V74)</f>
        <v>1</v>
      </c>
      <c r="U76" s="616"/>
      <c r="V76" s="617"/>
      <c r="W76" s="617"/>
      <c r="X76" s="618"/>
      <c r="Y76" s="622" t="str">
        <f>IF(OR(Z76="",AB76=""),"",IF(Z76&gt;AB76,"○",IF(Z76&lt;AB76,"×",IF(Z76=AB76,"△"))))</f>
        <v>×</v>
      </c>
      <c r="Z76" s="624">
        <v>1</v>
      </c>
      <c r="AA76" s="611" t="s">
        <v>13</v>
      </c>
      <c r="AB76" s="626">
        <v>2</v>
      </c>
      <c r="AC76" s="622" t="str">
        <f>IF(OR(AD76="",AF76=""),"",IF(AD76&gt;AF76,"○",IF(AD76&lt;AF76,"×",IF(AD76=AF76,"△"))))</f>
        <v>×</v>
      </c>
      <c r="AD76" s="624">
        <v>1</v>
      </c>
      <c r="AE76" s="611" t="s">
        <v>13</v>
      </c>
      <c r="AF76" s="626">
        <v>2</v>
      </c>
      <c r="AG76" s="622" t="str">
        <f>IF(OR(AH76="",AJ76=""),"",IF(AH76&gt;AJ76,"○",IF(AH76&lt;AJ76,"×",IF(AH76=AJ76,"△"))))</f>
        <v>×</v>
      </c>
      <c r="AH76" s="624">
        <v>1</v>
      </c>
      <c r="AI76" s="611" t="s">
        <v>13</v>
      </c>
      <c r="AJ76" s="626">
        <v>3</v>
      </c>
      <c r="AK76" s="622" t="str">
        <f>IF(OR(AL76="",AN76=""),"",IF(AL76&gt;AN76,"○",IF(AL76&lt;AN76,"×",IF(AL76=AN76,"△"))))</f>
        <v>×</v>
      </c>
      <c r="AL76" s="624">
        <v>1</v>
      </c>
      <c r="AM76" s="611" t="s">
        <v>13</v>
      </c>
      <c r="AN76" s="626">
        <v>3</v>
      </c>
      <c r="AO76" s="248"/>
      <c r="AP76" s="248"/>
      <c r="AQ76" s="248"/>
      <c r="AR76" s="248"/>
      <c r="AS76" s="638">
        <f>COUNTIF(E76:AN77,"○")+COUNTIF(E76:AN77,"×")+COUNTIF(E76:AN77,"△")</f>
        <v>8</v>
      </c>
      <c r="AT76" s="640">
        <f>COUNTIF(E76:AN77,"○")*3+COUNTIF(E76:AN77,"△")</f>
        <v>4</v>
      </c>
      <c r="AU76" s="642">
        <f>IF(AS76=0,0,AT76/(AS76*3))</f>
        <v>0.16666666666666666</v>
      </c>
      <c r="AV76" s="632">
        <f>SUM(F76,J76,N76,R76,V76,Z76,AD76,AH76,AL76,AP76)-SUM(H76,L76,P76,T76,X76,AB76,AF76,AJ76,AN76,AR76)</f>
        <v>0</v>
      </c>
      <c r="AW76" s="632">
        <f t="shared" ref="AW76" si="46">SUM(F76,J76,N76,R76,V76,Z76,AD76,AH76,AL76,AP76)</f>
        <v>18</v>
      </c>
      <c r="AX76" s="632">
        <f>AU76+AV76*0.001+AW76*0.00001</f>
        <v>0.16684666666666667</v>
      </c>
      <c r="AY76" s="644">
        <f>RANK(AX76,$AX$68:$AX$85)</f>
        <v>7</v>
      </c>
      <c r="AZ76" s="632">
        <f>RANK(AX76,$AX$4:$AX$85)</f>
        <v>28</v>
      </c>
      <c r="BA76" s="85"/>
    </row>
    <row r="77" spans="1:53" ht="17.25" customHeight="1">
      <c r="A77" s="601" t="str">
        <f ca="1">INDIRECT("U12組合せ!j"&amp;(ROW()-1)/2-24)</f>
        <v>国本ＪＳＣ</v>
      </c>
      <c r="B77" s="602"/>
      <c r="C77" s="602"/>
      <c r="D77" s="603"/>
      <c r="E77" s="608"/>
      <c r="F77" s="610"/>
      <c r="G77" s="612"/>
      <c r="H77" s="614"/>
      <c r="I77" s="608"/>
      <c r="J77" s="657"/>
      <c r="K77" s="612"/>
      <c r="L77" s="646"/>
      <c r="M77" s="608"/>
      <c r="N77" s="610"/>
      <c r="O77" s="612"/>
      <c r="P77" s="614"/>
      <c r="Q77" s="608"/>
      <c r="R77" s="657"/>
      <c r="S77" s="612"/>
      <c r="T77" s="646"/>
      <c r="U77" s="619"/>
      <c r="V77" s="620"/>
      <c r="W77" s="620"/>
      <c r="X77" s="621"/>
      <c r="Y77" s="623"/>
      <c r="Z77" s="625"/>
      <c r="AA77" s="612"/>
      <c r="AB77" s="627"/>
      <c r="AC77" s="623"/>
      <c r="AD77" s="625"/>
      <c r="AE77" s="612"/>
      <c r="AF77" s="627"/>
      <c r="AG77" s="623"/>
      <c r="AH77" s="625"/>
      <c r="AI77" s="612"/>
      <c r="AJ77" s="627"/>
      <c r="AK77" s="623"/>
      <c r="AL77" s="625"/>
      <c r="AM77" s="612"/>
      <c r="AN77" s="627"/>
      <c r="AO77" s="249"/>
      <c r="AP77" s="249"/>
      <c r="AQ77" s="249"/>
      <c r="AR77" s="249"/>
      <c r="AS77" s="639"/>
      <c r="AT77" s="641"/>
      <c r="AU77" s="643"/>
      <c r="AV77" s="649"/>
      <c r="AW77" s="649"/>
      <c r="AX77" s="649"/>
      <c r="AY77" s="633"/>
      <c r="AZ77" s="633"/>
      <c r="BA77" s="85"/>
    </row>
    <row r="78" spans="1:53" ht="17.25" customHeight="1">
      <c r="A78" s="604" t="s">
        <v>522</v>
      </c>
      <c r="B78" s="605"/>
      <c r="C78" s="605"/>
      <c r="D78" s="606"/>
      <c r="E78" s="607" t="str">
        <f>IF(OR(F78="",H78=""),"",IF(F78&gt;H78,"○",IF(F78&lt;H78,"×",IF(F78=H78,"△"))))</f>
        <v>×</v>
      </c>
      <c r="F78" s="609">
        <f>IF(AB68="","",AB68)</f>
        <v>0</v>
      </c>
      <c r="G78" s="611" t="s">
        <v>13</v>
      </c>
      <c r="H78" s="613">
        <f>IF(Z68="","",Z68)</f>
        <v>5</v>
      </c>
      <c r="I78" s="607" t="str">
        <f>IF(OR(J78="",L78=""),"",IF(J78&gt;L78,"○",IF(J78&lt;L78,"×",IF(J78=L78,"△"))))</f>
        <v>○</v>
      </c>
      <c r="J78" s="656">
        <f>IF(AB70="","",AB70)</f>
        <v>1</v>
      </c>
      <c r="K78" s="611" t="s">
        <v>13</v>
      </c>
      <c r="L78" s="645">
        <f>IF(Z70="","",Z70)</f>
        <v>0</v>
      </c>
      <c r="M78" s="622" t="str">
        <f>IF(OR(N78="",P78=""),"",IF(N78&gt;P78,"○",IF(N78&lt;P78,"×",IF(N78=P78,"△"))))</f>
        <v>△</v>
      </c>
      <c r="N78" s="656">
        <f>IF(AB72="","",AB72)</f>
        <v>1</v>
      </c>
      <c r="O78" s="611" t="s">
        <v>13</v>
      </c>
      <c r="P78" s="645">
        <f>IF(Z72="","",Z72)</f>
        <v>1</v>
      </c>
      <c r="Q78" s="607" t="str">
        <f>IF(OR(R78="",T78=""),"",IF(R78&gt;T78,"○",IF(R78&lt;T78,"×",IF(R78=T78,"△"))))</f>
        <v>○</v>
      </c>
      <c r="R78" s="656">
        <f>IF(AB74="","",AB74)</f>
        <v>7</v>
      </c>
      <c r="S78" s="611" t="s">
        <v>13</v>
      </c>
      <c r="T78" s="645">
        <f>IF(Z74="","",Z74)</f>
        <v>0</v>
      </c>
      <c r="U78" s="607" t="str">
        <f>IF(OR(V78="",X78=""),"",IF(V78&gt;X78,"○",IF(V78&lt;X78,"×",IF(V78=X78,"△"))))</f>
        <v>○</v>
      </c>
      <c r="V78" s="656">
        <f>IF(AB76="","",AB76)</f>
        <v>2</v>
      </c>
      <c r="W78" s="611" t="s">
        <v>13</v>
      </c>
      <c r="X78" s="645">
        <f>IF(Z76="","",Z76)</f>
        <v>1</v>
      </c>
      <c r="Y78" s="616"/>
      <c r="Z78" s="617"/>
      <c r="AA78" s="617"/>
      <c r="AB78" s="618"/>
      <c r="AC78" s="622" t="str">
        <f>IF(OR(AD78="",AF78=""),"",IF(AD78&gt;AF78,"○",IF(AD78&lt;AF78,"×",IF(AD78=AF78,"△"))))</f>
        <v>○</v>
      </c>
      <c r="AD78" s="624">
        <v>1</v>
      </c>
      <c r="AE78" s="611" t="s">
        <v>13</v>
      </c>
      <c r="AF78" s="626">
        <v>0</v>
      </c>
      <c r="AG78" s="622" t="str">
        <f>IF(OR(AH78="",AJ78=""),"",IF(AH78&gt;AJ78,"○",IF(AH78&lt;AJ78,"×",IF(AH78=AJ78,"△"))))</f>
        <v>×</v>
      </c>
      <c r="AH78" s="624">
        <v>0</v>
      </c>
      <c r="AI78" s="611" t="s">
        <v>13</v>
      </c>
      <c r="AJ78" s="626">
        <v>2</v>
      </c>
      <c r="AK78" s="622" t="str">
        <f>IF(OR(AL78="",AN78=""),"",IF(AL78&gt;AN78,"○",IF(AL78&lt;AN78,"×",IF(AL78=AN78,"△"))))</f>
        <v>○</v>
      </c>
      <c r="AL78" s="624">
        <v>1</v>
      </c>
      <c r="AM78" s="611" t="s">
        <v>13</v>
      </c>
      <c r="AN78" s="626">
        <v>0</v>
      </c>
      <c r="AO78" s="248"/>
      <c r="AP78" s="248"/>
      <c r="AQ78" s="248"/>
      <c r="AR78" s="248"/>
      <c r="AS78" s="638">
        <f>COUNTIF(E78:AN79,"○")+COUNTIF(E78:AN79,"×")+COUNTIF(E78:AN79,"△")</f>
        <v>8</v>
      </c>
      <c r="AT78" s="640">
        <f>COUNTIF(E78:AN79,"○")*3+COUNTIF(E78:AN79,"△")</f>
        <v>16</v>
      </c>
      <c r="AU78" s="642">
        <f>IF(AS78=0,0,AT78/(AS78*3))</f>
        <v>0.66666666666666663</v>
      </c>
      <c r="AV78" s="632">
        <f>SUM(F78,J78,N78,R78,V78,Z78,AD78,AH78,AL78,AP78)-SUM(H78,L78,P78,T78,X78,AB78,AF78,AJ78,AN78,AR78)</f>
        <v>4</v>
      </c>
      <c r="AW78" s="632">
        <f t="shared" ref="AW78" si="47">SUM(F78,J78,N78,R78,V78,Z78,AD78,AH78,AL78,AP78)</f>
        <v>13</v>
      </c>
      <c r="AX78" s="632">
        <f>AU78+AV78*0.001+AW78*0.00001</f>
        <v>0.6707966666666666</v>
      </c>
      <c r="AY78" s="644">
        <f>RANK(AX78,$AX$68:$AX$85)</f>
        <v>4</v>
      </c>
      <c r="AZ78" s="632">
        <f>RANK(AX78,$AX$4:$AX$85)</f>
        <v>13</v>
      </c>
      <c r="BA78" s="85"/>
    </row>
    <row r="79" spans="1:53" ht="17.25" customHeight="1">
      <c r="A79" s="601" t="str">
        <f ca="1">INDIRECT("U12組合せ!j"&amp;(ROW()-1)/2-24)</f>
        <v>本郷北ＦＣ</v>
      </c>
      <c r="B79" s="602"/>
      <c r="C79" s="602"/>
      <c r="D79" s="603"/>
      <c r="E79" s="608"/>
      <c r="F79" s="610"/>
      <c r="G79" s="612"/>
      <c r="H79" s="614"/>
      <c r="I79" s="608"/>
      <c r="J79" s="657"/>
      <c r="K79" s="612"/>
      <c r="L79" s="646"/>
      <c r="M79" s="623"/>
      <c r="N79" s="657"/>
      <c r="O79" s="612"/>
      <c r="P79" s="646"/>
      <c r="Q79" s="608"/>
      <c r="R79" s="657"/>
      <c r="S79" s="612"/>
      <c r="T79" s="646"/>
      <c r="U79" s="608"/>
      <c r="V79" s="657"/>
      <c r="W79" s="612"/>
      <c r="X79" s="646"/>
      <c r="Y79" s="619"/>
      <c r="Z79" s="620"/>
      <c r="AA79" s="620"/>
      <c r="AB79" s="621"/>
      <c r="AC79" s="623"/>
      <c r="AD79" s="625"/>
      <c r="AE79" s="612"/>
      <c r="AF79" s="627"/>
      <c r="AG79" s="623"/>
      <c r="AH79" s="625"/>
      <c r="AI79" s="612"/>
      <c r="AJ79" s="627"/>
      <c r="AK79" s="623"/>
      <c r="AL79" s="625"/>
      <c r="AM79" s="612"/>
      <c r="AN79" s="627"/>
      <c r="AO79" s="249"/>
      <c r="AP79" s="249"/>
      <c r="AQ79" s="249"/>
      <c r="AR79" s="249"/>
      <c r="AS79" s="639"/>
      <c r="AT79" s="641"/>
      <c r="AU79" s="643"/>
      <c r="AV79" s="649"/>
      <c r="AW79" s="649"/>
      <c r="AX79" s="649"/>
      <c r="AY79" s="633"/>
      <c r="AZ79" s="633"/>
      <c r="BA79" s="85"/>
    </row>
    <row r="80" spans="1:53" ht="17.25" customHeight="1">
      <c r="A80" s="604" t="s">
        <v>523</v>
      </c>
      <c r="B80" s="605"/>
      <c r="C80" s="605"/>
      <c r="D80" s="606"/>
      <c r="E80" s="607" t="str">
        <f>IF(OR(F80="",H80=""),"",IF(F80&gt;H80,"○",IF(F80&lt;H80,"×",IF(F80=H80,"△"))))</f>
        <v>△</v>
      </c>
      <c r="F80" s="609">
        <f>IF(AF68="","",AF68)</f>
        <v>1</v>
      </c>
      <c r="G80" s="611" t="s">
        <v>13</v>
      </c>
      <c r="H80" s="613">
        <f>IF(AD68="","",AD68)</f>
        <v>1</v>
      </c>
      <c r="I80" s="607" t="str">
        <f>IF(OR(J80="",L80=""),"",IF(J80&gt;L80,"○",IF(J80&lt;L80,"×",IF(J80=L80,"△"))))</f>
        <v>○</v>
      </c>
      <c r="J80" s="609">
        <f>IF(AF70="","",AF70)</f>
        <v>6</v>
      </c>
      <c r="K80" s="611" t="s">
        <v>13</v>
      </c>
      <c r="L80" s="613">
        <f>IF(AD70="","",AD70)</f>
        <v>0</v>
      </c>
      <c r="M80" s="607" t="str">
        <f>IF(OR(N80="",P80=""),"",IF(N80&gt;P80,"○",IF(N80&lt;P80,"×",IF(N80=P80,"△"))))</f>
        <v>×</v>
      </c>
      <c r="N80" s="609">
        <f>IF(AF72="","",AF72)</f>
        <v>0</v>
      </c>
      <c r="O80" s="611" t="s">
        <v>13</v>
      </c>
      <c r="P80" s="613">
        <f>IF(AD72="","",AD72)</f>
        <v>3</v>
      </c>
      <c r="Q80" s="607" t="str">
        <f>IF(OR(R80="",T80=""),"",IF(R80&gt;T80,"○",IF(R80&lt;T80,"×",IF(R80=T80,"△"))))</f>
        <v>○</v>
      </c>
      <c r="R80" s="609">
        <f>IF(AF74="","",AF74)</f>
        <v>5</v>
      </c>
      <c r="S80" s="611" t="s">
        <v>13</v>
      </c>
      <c r="T80" s="613">
        <f>IF(AD74="","",AD74)</f>
        <v>0</v>
      </c>
      <c r="U80" s="607" t="str">
        <f>IF(OR(V80="",X80=""),"",IF(V80&gt;X80,"○",IF(V80&lt;X80,"×",IF(V80=X80,"△"))))</f>
        <v>○</v>
      </c>
      <c r="V80" s="609">
        <f>IF(AF76="","",AF76)</f>
        <v>2</v>
      </c>
      <c r="W80" s="611" t="s">
        <v>13</v>
      </c>
      <c r="X80" s="613">
        <f>IF(AD76="","",AD76)</f>
        <v>1</v>
      </c>
      <c r="Y80" s="607" t="str">
        <f>IF(OR(Z80="",AB80=""),"",IF(Z80&gt;AB80,"○",IF(Z80&lt;AB80,"×",IF(Z80=AB80,"△"))))</f>
        <v>×</v>
      </c>
      <c r="Z80" s="609">
        <f>IF(AF78="","",AF78)</f>
        <v>0</v>
      </c>
      <c r="AA80" s="611" t="s">
        <v>13</v>
      </c>
      <c r="AB80" s="613">
        <f>IF(AD78="","",AD78)</f>
        <v>1</v>
      </c>
      <c r="AC80" s="616"/>
      <c r="AD80" s="617"/>
      <c r="AE80" s="617"/>
      <c r="AF80" s="618"/>
      <c r="AG80" s="622" t="str">
        <f>IF(OR(AH80="",AJ80=""),"",IF(AH80&gt;AJ80,"○",IF(AH80&lt;AJ80,"×",IF(AH80=AJ80,"△"))))</f>
        <v>×</v>
      </c>
      <c r="AH80" s="624">
        <v>1</v>
      </c>
      <c r="AI80" s="611" t="s">
        <v>13</v>
      </c>
      <c r="AJ80" s="626">
        <v>5</v>
      </c>
      <c r="AK80" s="622" t="str">
        <f>IF(OR(AL80="",AN80=""),"",IF(AL80&gt;AN80,"○",IF(AL80&lt;AN80,"×",IF(AL80=AN80,"△"))))</f>
        <v>×</v>
      </c>
      <c r="AL80" s="624">
        <v>0</v>
      </c>
      <c r="AM80" s="611" t="s">
        <v>13</v>
      </c>
      <c r="AN80" s="626">
        <v>4</v>
      </c>
      <c r="AO80" s="248"/>
      <c r="AP80" s="248"/>
      <c r="AQ80" s="248"/>
      <c r="AR80" s="248"/>
      <c r="AS80" s="638">
        <f>COUNTIF(E80:AN81,"○")+COUNTIF(E80:AN81,"×")+COUNTIF(E80:AN81,"△")</f>
        <v>8</v>
      </c>
      <c r="AT80" s="640">
        <f>COUNTIF(E80:AN81,"○")*3+COUNTIF(E80:AN81,"△")</f>
        <v>10</v>
      </c>
      <c r="AU80" s="642">
        <f>IF(AS80=0,0,AT80/(AS80*3))</f>
        <v>0.41666666666666669</v>
      </c>
      <c r="AV80" s="632">
        <f>SUM(F80,J80,N80,R80,V80,Z80,AD80,AH80,AL80,AP80)-SUM(H80,L80,P80,T80,X80,AB80,AF80,AJ80,AN80,AR80)</f>
        <v>0</v>
      </c>
      <c r="AW80" s="632">
        <f t="shared" ref="AW80" si="48">SUM(F80,J80,N80,R80,V80,Z80,AD80,AH80,AL80,AP80)</f>
        <v>15</v>
      </c>
      <c r="AX80" s="632">
        <f>AU80+AV80*0.001+AW80*0.00001</f>
        <v>0.41681666666666667</v>
      </c>
      <c r="AY80" s="644">
        <f>RANK(AX80,$AX$68:$AX$85)</f>
        <v>6</v>
      </c>
      <c r="AZ80" s="632">
        <f>RANK(AX80,$AX$4:$AX$85)</f>
        <v>22</v>
      </c>
      <c r="BA80" s="85"/>
    </row>
    <row r="81" spans="1:56" ht="17.25" customHeight="1">
      <c r="A81" s="601" t="str">
        <f ca="1">INDIRECT("U12組合せ!j"&amp;(ROW()-1)/2-24)</f>
        <v>ＦＣペンサーレ</v>
      </c>
      <c r="B81" s="602"/>
      <c r="C81" s="602"/>
      <c r="D81" s="603"/>
      <c r="E81" s="608"/>
      <c r="F81" s="610"/>
      <c r="G81" s="612"/>
      <c r="H81" s="614"/>
      <c r="I81" s="608"/>
      <c r="J81" s="610"/>
      <c r="K81" s="612"/>
      <c r="L81" s="614"/>
      <c r="M81" s="608"/>
      <c r="N81" s="610"/>
      <c r="O81" s="612"/>
      <c r="P81" s="614"/>
      <c r="Q81" s="608"/>
      <c r="R81" s="610"/>
      <c r="S81" s="612"/>
      <c r="T81" s="614"/>
      <c r="U81" s="608"/>
      <c r="V81" s="610"/>
      <c r="W81" s="612"/>
      <c r="X81" s="614"/>
      <c r="Y81" s="608"/>
      <c r="Z81" s="610"/>
      <c r="AA81" s="612"/>
      <c r="AB81" s="614"/>
      <c r="AC81" s="619"/>
      <c r="AD81" s="620"/>
      <c r="AE81" s="620"/>
      <c r="AF81" s="621"/>
      <c r="AG81" s="623"/>
      <c r="AH81" s="625"/>
      <c r="AI81" s="612"/>
      <c r="AJ81" s="627"/>
      <c r="AK81" s="623"/>
      <c r="AL81" s="625"/>
      <c r="AM81" s="612"/>
      <c r="AN81" s="627"/>
      <c r="AO81" s="249"/>
      <c r="AP81" s="249"/>
      <c r="AQ81" s="249"/>
      <c r="AR81" s="249"/>
      <c r="AS81" s="639"/>
      <c r="AT81" s="641"/>
      <c r="AU81" s="643"/>
      <c r="AV81" s="649"/>
      <c r="AW81" s="649"/>
      <c r="AX81" s="649"/>
      <c r="AY81" s="633"/>
      <c r="AZ81" s="633"/>
      <c r="BA81" s="85"/>
    </row>
    <row r="82" spans="1:56" ht="17.25" customHeight="1">
      <c r="A82" s="604" t="s">
        <v>524</v>
      </c>
      <c r="B82" s="605"/>
      <c r="C82" s="605"/>
      <c r="D82" s="606"/>
      <c r="E82" s="607" t="str">
        <f>IF(OR(F82="",H82=""),"",IF(F82&gt;H82,"○",IF(F82&lt;H82,"×",IF(F82=H82,"△"))))</f>
        <v>○</v>
      </c>
      <c r="F82" s="609">
        <f>IF(AJ68="","",AJ68)</f>
        <v>1</v>
      </c>
      <c r="G82" s="611" t="s">
        <v>13</v>
      </c>
      <c r="H82" s="613">
        <f>IF(AH68="","",AH68)</f>
        <v>0</v>
      </c>
      <c r="I82" s="607" t="str">
        <f>IF(OR(J82="",L82=""),"",IF(J82&gt;L82,"○",IF(J82&lt;L82,"×",IF(J82=L82,"△"))))</f>
        <v>○</v>
      </c>
      <c r="J82" s="609">
        <f>IF(AJ70="","",AJ70)</f>
        <v>4</v>
      </c>
      <c r="K82" s="611" t="s">
        <v>13</v>
      </c>
      <c r="L82" s="613">
        <f>IF(AH70="","",AH70)</f>
        <v>1</v>
      </c>
      <c r="M82" s="607" t="str">
        <f>IF(OR(N82="",P82=""),"",IF(N82&gt;P82,"○",IF(N82&lt;P82,"×",IF(N82=P82,"△"))))</f>
        <v>×</v>
      </c>
      <c r="N82" s="609">
        <f>IF(AJ72="","",AJ72)</f>
        <v>2</v>
      </c>
      <c r="O82" s="611" t="s">
        <v>13</v>
      </c>
      <c r="P82" s="613">
        <f>IF(AH72="","",AH72)</f>
        <v>3</v>
      </c>
      <c r="Q82" s="607" t="str">
        <f>IF(OR(R82="",T82=""),"",IF(R82&gt;T82,"○",IF(R82&lt;T82,"×",IF(R82=T82,"△"))))</f>
        <v>○</v>
      </c>
      <c r="R82" s="609">
        <f>IF(AJ74="","",AJ74)</f>
        <v>10</v>
      </c>
      <c r="S82" s="611" t="s">
        <v>13</v>
      </c>
      <c r="T82" s="613">
        <f>IF(AH74="","",AH74)</f>
        <v>0</v>
      </c>
      <c r="U82" s="607" t="str">
        <f>IF(OR(V82="",X82=""),"",IF(V82&gt;X82,"○",IF(V82&lt;X82,"×",IF(V82=X82,"△"))))</f>
        <v>○</v>
      </c>
      <c r="V82" s="609">
        <f>IF(AJ76="","",AJ76)</f>
        <v>3</v>
      </c>
      <c r="W82" s="611" t="s">
        <v>13</v>
      </c>
      <c r="X82" s="613">
        <f>IF(AH76="","",AH76)</f>
        <v>1</v>
      </c>
      <c r="Y82" s="607" t="str">
        <f>IF(OR(Z82="",AB82=""),"",IF(Z82&gt;AB82,"○",IF(Z82&lt;AB82,"×",IF(Z82=AB82,"△"))))</f>
        <v>○</v>
      </c>
      <c r="Z82" s="609">
        <f>IF(AJ78="","",AJ78)</f>
        <v>2</v>
      </c>
      <c r="AA82" s="611" t="s">
        <v>13</v>
      </c>
      <c r="AB82" s="613">
        <f>IF(AH78="","",AH78)</f>
        <v>0</v>
      </c>
      <c r="AC82" s="607" t="str">
        <f>IF(OR(AD82="",AF82=""),"",IF(AD82&gt;AF82,"○",IF(AD82&lt;AF82,"×",IF(AD82=AF82,"△"))))</f>
        <v>○</v>
      </c>
      <c r="AD82" s="609">
        <f>IF(AJ80="","",AJ80)</f>
        <v>5</v>
      </c>
      <c r="AE82" s="611" t="s">
        <v>13</v>
      </c>
      <c r="AF82" s="613">
        <f>IF(AH80="","",AH80)</f>
        <v>1</v>
      </c>
      <c r="AG82" s="616"/>
      <c r="AH82" s="617"/>
      <c r="AI82" s="617"/>
      <c r="AJ82" s="618"/>
      <c r="AK82" s="622" t="str">
        <f>IF(OR(AL82="",AN82=""),"",IF(AL82&gt;AN82,"○",IF(AL82&lt;AN82,"×",IF(AL82=AN82,"△"))))</f>
        <v>△</v>
      </c>
      <c r="AL82" s="624">
        <v>0</v>
      </c>
      <c r="AM82" s="611" t="s">
        <v>13</v>
      </c>
      <c r="AN82" s="626">
        <v>0</v>
      </c>
      <c r="AO82" s="248"/>
      <c r="AP82" s="248"/>
      <c r="AQ82" s="248"/>
      <c r="AR82" s="248"/>
      <c r="AS82" s="638">
        <f>COUNTIF(E82:AN83,"○")+COUNTIF(E82:AN83,"×")+COUNTIF(E82:AN83,"△")</f>
        <v>8</v>
      </c>
      <c r="AT82" s="640">
        <f>COUNTIF(E82:AN83,"○")*3+COUNTIF(E82:AN83,"△")</f>
        <v>19</v>
      </c>
      <c r="AU82" s="642">
        <f>IF(AS82=0,0,AT82/(AS82*3))</f>
        <v>0.79166666666666663</v>
      </c>
      <c r="AV82" s="632">
        <f>SUM(F82,J82,N82,R82,V82,Z82,AD82,AH82,AL82,AP82)-SUM(H82,L82,P82,T82,X82,AB82,AF82,AJ82,AN82,AR82)</f>
        <v>21</v>
      </c>
      <c r="AW82" s="632">
        <f t="shared" ref="AW82" si="49">SUM(F82,J82,N82,R82,V82,Z82,AD82,AH82,AL82,AP82)</f>
        <v>27</v>
      </c>
      <c r="AX82" s="632">
        <f>AU82+AV82*0.001+AW82*0.00001</f>
        <v>0.81293666666666664</v>
      </c>
      <c r="AY82" s="644">
        <f>RANK(AX82,$AX$68:$AX$85)</f>
        <v>2</v>
      </c>
      <c r="AZ82" s="632">
        <f>RANK(AX82,$AX$4:$AX$85)</f>
        <v>9</v>
      </c>
      <c r="BA82" s="85"/>
      <c r="BD82" s="19"/>
    </row>
    <row r="83" spans="1:56" ht="17.25" customHeight="1">
      <c r="A83" s="601" t="str">
        <f ca="1">INDIRECT("U12組合せ!j"&amp;(ROW()-1)/2-24)</f>
        <v>ブラッドレスＳＳ</v>
      </c>
      <c r="B83" s="602"/>
      <c r="C83" s="602"/>
      <c r="D83" s="603"/>
      <c r="E83" s="608"/>
      <c r="F83" s="610"/>
      <c r="G83" s="612"/>
      <c r="H83" s="614"/>
      <c r="I83" s="608"/>
      <c r="J83" s="610"/>
      <c r="K83" s="612"/>
      <c r="L83" s="614"/>
      <c r="M83" s="608"/>
      <c r="N83" s="610"/>
      <c r="O83" s="612"/>
      <c r="P83" s="614"/>
      <c r="Q83" s="608"/>
      <c r="R83" s="610"/>
      <c r="S83" s="612"/>
      <c r="T83" s="614"/>
      <c r="U83" s="608"/>
      <c r="V83" s="610"/>
      <c r="W83" s="612"/>
      <c r="X83" s="614"/>
      <c r="Y83" s="608"/>
      <c r="Z83" s="610"/>
      <c r="AA83" s="612"/>
      <c r="AB83" s="614"/>
      <c r="AC83" s="608"/>
      <c r="AD83" s="610"/>
      <c r="AE83" s="612"/>
      <c r="AF83" s="614"/>
      <c r="AG83" s="619"/>
      <c r="AH83" s="620"/>
      <c r="AI83" s="620"/>
      <c r="AJ83" s="621"/>
      <c r="AK83" s="623"/>
      <c r="AL83" s="625"/>
      <c r="AM83" s="612"/>
      <c r="AN83" s="627"/>
      <c r="AO83" s="249"/>
      <c r="AP83" s="249"/>
      <c r="AQ83" s="249"/>
      <c r="AR83" s="249"/>
      <c r="AS83" s="639"/>
      <c r="AT83" s="641"/>
      <c r="AU83" s="643"/>
      <c r="AV83" s="649"/>
      <c r="AW83" s="649"/>
      <c r="AX83" s="649"/>
      <c r="AY83" s="633"/>
      <c r="AZ83" s="633"/>
      <c r="BA83" s="85"/>
    </row>
    <row r="84" spans="1:56" ht="17.25" customHeight="1">
      <c r="A84" s="604" t="s">
        <v>525</v>
      </c>
      <c r="B84" s="605"/>
      <c r="C84" s="605"/>
      <c r="D84" s="606"/>
      <c r="E84" s="607" t="str">
        <f>IF(OR(F84="",H84=""),"",IF(F84&gt;H84,"○",IF(F84&lt;H84,"×",IF(F84=H84,"△"))))</f>
        <v>×</v>
      </c>
      <c r="F84" s="609">
        <f>IF(AN68="","",AN68)</f>
        <v>0</v>
      </c>
      <c r="G84" s="611" t="s">
        <v>13</v>
      </c>
      <c r="H84" s="613">
        <f>IF(AL68="","",AL68)</f>
        <v>1</v>
      </c>
      <c r="I84" s="607" t="str">
        <f>IF(OR(J84="",L84=""),"",IF(J84&gt;L84,"○",IF(J84&lt;L84,"×",IF(J84=L84,"△"))))</f>
        <v>○</v>
      </c>
      <c r="J84" s="609">
        <f>IF(AN70="","",AN70)</f>
        <v>4</v>
      </c>
      <c r="K84" s="611" t="s">
        <v>13</v>
      </c>
      <c r="L84" s="613">
        <f>IF(AL70="","",AL70)</f>
        <v>0</v>
      </c>
      <c r="M84" s="607" t="str">
        <f>IF(OR(N84="",P84=""),"",IF(N84&gt;P84,"○",IF(N84&lt;P84,"×",IF(N84=P84,"△"))))</f>
        <v>×</v>
      </c>
      <c r="N84" s="609">
        <f>IF(AN72="","",AN72)</f>
        <v>0</v>
      </c>
      <c r="O84" s="611" t="s">
        <v>13</v>
      </c>
      <c r="P84" s="613">
        <f>IF(AL72="","",AL72)</f>
        <v>1</v>
      </c>
      <c r="Q84" s="607" t="str">
        <f>IF(OR(R84="",T84=""),"",IF(R84&gt;T84,"○",IF(R84&lt;T84,"×",IF(R84=T84,"△"))))</f>
        <v>○</v>
      </c>
      <c r="R84" s="609">
        <f>IF(AN74="","",AN74)</f>
        <v>2</v>
      </c>
      <c r="S84" s="611" t="s">
        <v>13</v>
      </c>
      <c r="T84" s="613">
        <f>IF(AL74="","",AL74)</f>
        <v>0</v>
      </c>
      <c r="U84" s="607" t="str">
        <f>IF(OR(V84="",X84=""),"",IF(V84&gt;X84,"○",IF(V84&lt;X84,"×",IF(V84=X84,"△"))))</f>
        <v>○</v>
      </c>
      <c r="V84" s="609">
        <f>IF(AN76="","",AN76)</f>
        <v>3</v>
      </c>
      <c r="W84" s="611" t="s">
        <v>13</v>
      </c>
      <c r="X84" s="613">
        <f>IF(AL76="","",AL76)</f>
        <v>1</v>
      </c>
      <c r="Y84" s="607" t="str">
        <f>IF(OR(Z84="",AB84=""),"",IF(Z84&gt;AB84,"○",IF(Z84&lt;AB84,"×",IF(Z84=AB84,"△"))))</f>
        <v>×</v>
      </c>
      <c r="Z84" s="609">
        <f>IF(AN78="","",AN78)</f>
        <v>0</v>
      </c>
      <c r="AA84" s="611" t="s">
        <v>13</v>
      </c>
      <c r="AB84" s="613">
        <f>IF(AL78="","",AL78)</f>
        <v>1</v>
      </c>
      <c r="AC84" s="607" t="str">
        <f>IF(OR(AD84="",AF84=""),"",IF(AD84&gt;AF84,"○",IF(AD84&lt;AF84,"×",IF(AD84=AF84,"△"))))</f>
        <v>○</v>
      </c>
      <c r="AD84" s="609">
        <f>IF(AN80="","",AN80)</f>
        <v>4</v>
      </c>
      <c r="AE84" s="611" t="s">
        <v>13</v>
      </c>
      <c r="AF84" s="613">
        <f>IF(AL80="","",AL80)</f>
        <v>0</v>
      </c>
      <c r="AG84" s="607" t="str">
        <f>IF(OR(AH84="",AJ84=""),"",IF(AH84&gt;AJ84,"○",IF(AH84&lt;AJ84,"×",IF(AH84=AJ84,"△"))))</f>
        <v>△</v>
      </c>
      <c r="AH84" s="609">
        <f>IF(AN82="","",AN82)</f>
        <v>0</v>
      </c>
      <c r="AI84" s="611" t="s">
        <v>13</v>
      </c>
      <c r="AJ84" s="613">
        <f>IF(AL82="","",AL82)</f>
        <v>0</v>
      </c>
      <c r="AK84" s="616"/>
      <c r="AL84" s="617"/>
      <c r="AM84" s="617"/>
      <c r="AN84" s="618"/>
      <c r="AO84" s="250"/>
      <c r="AP84" s="250"/>
      <c r="AQ84" s="250"/>
      <c r="AR84" s="250"/>
      <c r="AS84" s="638">
        <f>COUNTIF(E84:AN85,"○")+COUNTIF(E84:AN85,"×")+COUNTIF(E84:AN85,"△")</f>
        <v>8</v>
      </c>
      <c r="AT84" s="640">
        <f>COUNTIF(E84:AN85,"○")*3+COUNTIF(E84:AN85,"△")</f>
        <v>13</v>
      </c>
      <c r="AU84" s="642">
        <f>IF(AS84=0,0,AT84/(AS84*3))</f>
        <v>0.54166666666666663</v>
      </c>
      <c r="AV84" s="632">
        <f>SUM(F84,J84,N84,R84,V84,Z84,AD84,AH84,AL84,AP84)-SUM(H84,L84,P84,T84,X84,AB84,AF84,AJ84,AN84,AR84)</f>
        <v>9</v>
      </c>
      <c r="AW84" s="632">
        <f t="shared" ref="AW84" si="50">SUM(F84,J84,N84,R84,V84,Z84,AD84,AH84,AL84,AP84)</f>
        <v>13</v>
      </c>
      <c r="AX84" s="632">
        <f>AU84+AV84*0.001+AW84*0.00001</f>
        <v>0.5507966666666666</v>
      </c>
      <c r="AY84" s="644">
        <f>RANK(AX84,$AX$68:$AX$85)</f>
        <v>5</v>
      </c>
      <c r="AZ84" s="632">
        <f>RANK(AX84,$AX$4:$AX$85)</f>
        <v>18</v>
      </c>
      <c r="BA84" s="85"/>
    </row>
    <row r="85" spans="1:56" ht="17.25" customHeight="1">
      <c r="A85" s="601" t="str">
        <f ca="1">INDIRECT("U12組合せ!j"&amp;(ROW()-1)/2-24)</f>
        <v>ともぞうＳＣ・Ｂ</v>
      </c>
      <c r="B85" s="602"/>
      <c r="C85" s="602"/>
      <c r="D85" s="603"/>
      <c r="E85" s="608"/>
      <c r="F85" s="610"/>
      <c r="G85" s="612"/>
      <c r="H85" s="614"/>
      <c r="I85" s="608"/>
      <c r="J85" s="610"/>
      <c r="K85" s="612"/>
      <c r="L85" s="614"/>
      <c r="M85" s="608"/>
      <c r="N85" s="610"/>
      <c r="O85" s="612"/>
      <c r="P85" s="614"/>
      <c r="Q85" s="608"/>
      <c r="R85" s="610"/>
      <c r="S85" s="612"/>
      <c r="T85" s="614"/>
      <c r="U85" s="608"/>
      <c r="V85" s="610"/>
      <c r="W85" s="612"/>
      <c r="X85" s="614"/>
      <c r="Y85" s="608"/>
      <c r="Z85" s="610"/>
      <c r="AA85" s="612"/>
      <c r="AB85" s="614"/>
      <c r="AC85" s="608"/>
      <c r="AD85" s="610"/>
      <c r="AE85" s="612"/>
      <c r="AF85" s="614"/>
      <c r="AG85" s="608"/>
      <c r="AH85" s="610"/>
      <c r="AI85" s="612"/>
      <c r="AJ85" s="614"/>
      <c r="AK85" s="619"/>
      <c r="AL85" s="620"/>
      <c r="AM85" s="620"/>
      <c r="AN85" s="621"/>
      <c r="AO85" s="251"/>
      <c r="AP85" s="251"/>
      <c r="AQ85" s="251"/>
      <c r="AR85" s="251"/>
      <c r="AS85" s="639"/>
      <c r="AT85" s="641"/>
      <c r="AU85" s="643"/>
      <c r="AV85" s="649"/>
      <c r="AW85" s="649"/>
      <c r="AX85" s="649"/>
      <c r="AY85" s="633"/>
      <c r="AZ85" s="633"/>
      <c r="BA85" s="85"/>
    </row>
    <row r="87" spans="1:56">
      <c r="AM87" s="228"/>
    </row>
  </sheetData>
  <mergeCells count="1674">
    <mergeCell ref="AX82:AX83"/>
    <mergeCell ref="AX84:AX85"/>
    <mergeCell ref="AX42:AX43"/>
    <mergeCell ref="AX48:AX49"/>
    <mergeCell ref="AX50:AX51"/>
    <mergeCell ref="AX52:AX53"/>
    <mergeCell ref="AX54:AX55"/>
    <mergeCell ref="AX56:AX57"/>
    <mergeCell ref="AX58:AX59"/>
    <mergeCell ref="AX60:AX61"/>
    <mergeCell ref="AX62:AX63"/>
    <mergeCell ref="AX64:AX65"/>
    <mergeCell ref="AX68:AX69"/>
    <mergeCell ref="AX70:AX71"/>
    <mergeCell ref="AX72:AX73"/>
    <mergeCell ref="AX74:AX75"/>
    <mergeCell ref="AX76:AX77"/>
    <mergeCell ref="AX78:AX79"/>
    <mergeCell ref="AX80:AX81"/>
    <mergeCell ref="AX4:AX5"/>
    <mergeCell ref="AX6:AX7"/>
    <mergeCell ref="AX8:AX9"/>
    <mergeCell ref="AX10:AX11"/>
    <mergeCell ref="AX12:AX13"/>
    <mergeCell ref="AX14:AX15"/>
    <mergeCell ref="AX16:AX17"/>
    <mergeCell ref="AX18:AX19"/>
    <mergeCell ref="AX20:AX21"/>
    <mergeCell ref="AX22:AX23"/>
    <mergeCell ref="AX26:AX27"/>
    <mergeCell ref="AX28:AX29"/>
    <mergeCell ref="AX30:AX31"/>
    <mergeCell ref="AX32:AX33"/>
    <mergeCell ref="AX34:AX35"/>
    <mergeCell ref="AX36:AX37"/>
    <mergeCell ref="AX38:AX39"/>
    <mergeCell ref="AW84:AW85"/>
    <mergeCell ref="AZ30:AZ31"/>
    <mergeCell ref="AZ28:AZ29"/>
    <mergeCell ref="AZ26:AZ27"/>
    <mergeCell ref="AZ18:AZ19"/>
    <mergeCell ref="AZ16:AZ17"/>
    <mergeCell ref="AZ14:AZ15"/>
    <mergeCell ref="AZ10:AZ11"/>
    <mergeCell ref="AZ8:AZ9"/>
    <mergeCell ref="AZ6:AZ7"/>
    <mergeCell ref="AZ84:AZ85"/>
    <mergeCell ref="AZ82:AZ83"/>
    <mergeCell ref="AZ80:AZ81"/>
    <mergeCell ref="AZ78:AZ79"/>
    <mergeCell ref="AZ76:AZ77"/>
    <mergeCell ref="AZ72:AZ73"/>
    <mergeCell ref="AZ70:AZ71"/>
    <mergeCell ref="AZ64:AZ65"/>
    <mergeCell ref="AZ62:AZ63"/>
    <mergeCell ref="AZ60:AZ61"/>
    <mergeCell ref="AZ56:AZ57"/>
    <mergeCell ref="AZ54:AZ55"/>
    <mergeCell ref="AZ50:AZ51"/>
    <mergeCell ref="AZ48:AZ49"/>
    <mergeCell ref="AZ38:AZ39"/>
    <mergeCell ref="AZ36:AZ37"/>
    <mergeCell ref="AZ32:AZ33"/>
    <mergeCell ref="AZ42:AZ43"/>
    <mergeCell ref="AZ34:AZ35"/>
    <mergeCell ref="AZ20:AZ21"/>
    <mergeCell ref="AZ12:AZ13"/>
    <mergeCell ref="AX40:AX41"/>
    <mergeCell ref="AW48:AW49"/>
    <mergeCell ref="AW50:AW51"/>
    <mergeCell ref="AW52:AW53"/>
    <mergeCell ref="AW54:AW55"/>
    <mergeCell ref="AW56:AW57"/>
    <mergeCell ref="AW58:AW59"/>
    <mergeCell ref="AW60:AW61"/>
    <mergeCell ref="AW62:AW63"/>
    <mergeCell ref="AW64:AW65"/>
    <mergeCell ref="AW68:AW69"/>
    <mergeCell ref="AW70:AW71"/>
    <mergeCell ref="AW72:AW73"/>
    <mergeCell ref="AW74:AW75"/>
    <mergeCell ref="AW76:AW77"/>
    <mergeCell ref="AW78:AW79"/>
    <mergeCell ref="AW80:AW81"/>
    <mergeCell ref="AW82:AW83"/>
    <mergeCell ref="AV52:AV53"/>
    <mergeCell ref="AV54:AV55"/>
    <mergeCell ref="AV56:AV57"/>
    <mergeCell ref="AV58:AV59"/>
    <mergeCell ref="AV60:AV61"/>
    <mergeCell ref="AV62:AV63"/>
    <mergeCell ref="AV64:AV65"/>
    <mergeCell ref="AV68:AV69"/>
    <mergeCell ref="AV70:AV71"/>
    <mergeCell ref="AV72:AV73"/>
    <mergeCell ref="AV74:AV75"/>
    <mergeCell ref="AV76:AV77"/>
    <mergeCell ref="AV78:AV79"/>
    <mergeCell ref="AV80:AV81"/>
    <mergeCell ref="AV82:AV83"/>
    <mergeCell ref="AV84:AV85"/>
    <mergeCell ref="AW10:AW11"/>
    <mergeCell ref="AW12:AW13"/>
    <mergeCell ref="AW14:AW15"/>
    <mergeCell ref="AW16:AW17"/>
    <mergeCell ref="AW18:AW19"/>
    <mergeCell ref="AW20:AW21"/>
    <mergeCell ref="AW22:AW23"/>
    <mergeCell ref="AW26:AW27"/>
    <mergeCell ref="AW28:AW29"/>
    <mergeCell ref="AW30:AW31"/>
    <mergeCell ref="AW32:AW33"/>
    <mergeCell ref="AW34:AW35"/>
    <mergeCell ref="AW36:AW37"/>
    <mergeCell ref="AW38:AW39"/>
    <mergeCell ref="AW40:AW41"/>
    <mergeCell ref="AW42:AW43"/>
    <mergeCell ref="AV12:AV13"/>
    <mergeCell ref="AV14:AV15"/>
    <mergeCell ref="AV16:AV17"/>
    <mergeCell ref="AV18:AV19"/>
    <mergeCell ref="AV20:AV21"/>
    <mergeCell ref="AV22:AV23"/>
    <mergeCell ref="AV26:AV27"/>
    <mergeCell ref="AV28:AV29"/>
    <mergeCell ref="AV30:AV31"/>
    <mergeCell ref="AV32:AV33"/>
    <mergeCell ref="AV34:AV35"/>
    <mergeCell ref="AV36:AV37"/>
    <mergeCell ref="AV38:AV39"/>
    <mergeCell ref="AV40:AV41"/>
    <mergeCell ref="AV42:AV43"/>
    <mergeCell ref="AV48:AV49"/>
    <mergeCell ref="AV50:AV51"/>
    <mergeCell ref="AY84:AY85"/>
    <mergeCell ref="A85:D85"/>
    <mergeCell ref="AI84:AI85"/>
    <mergeCell ref="AJ84:AJ85"/>
    <mergeCell ref="AK84:AN85"/>
    <mergeCell ref="AS84:AS85"/>
    <mergeCell ref="AT84:AT85"/>
    <mergeCell ref="AU84:AU85"/>
    <mergeCell ref="AC84:AC85"/>
    <mergeCell ref="AD84:AD85"/>
    <mergeCell ref="AE84:AE85"/>
    <mergeCell ref="AF84:AF85"/>
    <mergeCell ref="AG84:AG85"/>
    <mergeCell ref="AH84:AH85"/>
    <mergeCell ref="W84:W85"/>
    <mergeCell ref="X84:X85"/>
    <mergeCell ref="Y84:Y85"/>
    <mergeCell ref="Z84:Z85"/>
    <mergeCell ref="AA84:AA85"/>
    <mergeCell ref="AB84:AB85"/>
    <mergeCell ref="Q84:Q85"/>
    <mergeCell ref="R84:R85"/>
    <mergeCell ref="S84:S85"/>
    <mergeCell ref="T84:T85"/>
    <mergeCell ref="U84:U85"/>
    <mergeCell ref="V84:V85"/>
    <mergeCell ref="K84:K85"/>
    <mergeCell ref="L84:L85"/>
    <mergeCell ref="M84:M85"/>
    <mergeCell ref="N84:N85"/>
    <mergeCell ref="O84:O85"/>
    <mergeCell ref="P84:P85"/>
    <mergeCell ref="AY82:AY83"/>
    <mergeCell ref="A83:D83"/>
    <mergeCell ref="A84:D84"/>
    <mergeCell ref="E84:E85"/>
    <mergeCell ref="F84:F85"/>
    <mergeCell ref="G84:G85"/>
    <mergeCell ref="H84:H85"/>
    <mergeCell ref="I84:I85"/>
    <mergeCell ref="J84:J85"/>
    <mergeCell ref="AL82:AL83"/>
    <mergeCell ref="AM82:AM83"/>
    <mergeCell ref="AN82:AN83"/>
    <mergeCell ref="AS82:AS83"/>
    <mergeCell ref="AT82:AT83"/>
    <mergeCell ref="AU82:AU83"/>
    <mergeCell ref="AC82:AC83"/>
    <mergeCell ref="AD82:AD83"/>
    <mergeCell ref="AE82:AE83"/>
    <mergeCell ref="AF82:AF83"/>
    <mergeCell ref="AG82:AJ83"/>
    <mergeCell ref="AK82:AK83"/>
    <mergeCell ref="W82:W83"/>
    <mergeCell ref="X82:X83"/>
    <mergeCell ref="Y82:Y83"/>
    <mergeCell ref="Z82:Z83"/>
    <mergeCell ref="AA82:AA83"/>
    <mergeCell ref="AB82:AB83"/>
    <mergeCell ref="Q82:Q83"/>
    <mergeCell ref="R82:R83"/>
    <mergeCell ref="S82:S83"/>
    <mergeCell ref="T82:T83"/>
    <mergeCell ref="U82:U83"/>
    <mergeCell ref="V82:V83"/>
    <mergeCell ref="K82:K83"/>
    <mergeCell ref="L82:L83"/>
    <mergeCell ref="M82:M83"/>
    <mergeCell ref="N82:N83"/>
    <mergeCell ref="O82:O83"/>
    <mergeCell ref="P82:P83"/>
    <mergeCell ref="AY80:AY81"/>
    <mergeCell ref="A81:D81"/>
    <mergeCell ref="A82:D82"/>
    <mergeCell ref="E82:E83"/>
    <mergeCell ref="F82:F83"/>
    <mergeCell ref="G82:G83"/>
    <mergeCell ref="H82:H83"/>
    <mergeCell ref="I82:I83"/>
    <mergeCell ref="J82:J83"/>
    <mergeCell ref="AL80:AL81"/>
    <mergeCell ref="AM80:AM81"/>
    <mergeCell ref="AN80:AN81"/>
    <mergeCell ref="AS80:AS81"/>
    <mergeCell ref="AT80:AT81"/>
    <mergeCell ref="AU80:AU81"/>
    <mergeCell ref="AC80:AF81"/>
    <mergeCell ref="AG80:AG81"/>
    <mergeCell ref="AH80:AH81"/>
    <mergeCell ref="AI80:AI81"/>
    <mergeCell ref="AJ80:AJ81"/>
    <mergeCell ref="AK80:AK81"/>
    <mergeCell ref="W80:W81"/>
    <mergeCell ref="X80:X81"/>
    <mergeCell ref="Y80:Y81"/>
    <mergeCell ref="Z80:Z81"/>
    <mergeCell ref="AA80:AA81"/>
    <mergeCell ref="AB80:AB81"/>
    <mergeCell ref="Q80:Q81"/>
    <mergeCell ref="R80:R81"/>
    <mergeCell ref="S80:S81"/>
    <mergeCell ref="T80:T81"/>
    <mergeCell ref="U80:U81"/>
    <mergeCell ref="V80:V81"/>
    <mergeCell ref="K80:K81"/>
    <mergeCell ref="L80:L81"/>
    <mergeCell ref="M80:M81"/>
    <mergeCell ref="N80:N81"/>
    <mergeCell ref="O80:O81"/>
    <mergeCell ref="P80:P81"/>
    <mergeCell ref="AY78:AY79"/>
    <mergeCell ref="A79:D79"/>
    <mergeCell ref="A80:D80"/>
    <mergeCell ref="E80:E81"/>
    <mergeCell ref="F80:F81"/>
    <mergeCell ref="G80:G81"/>
    <mergeCell ref="H80:H81"/>
    <mergeCell ref="I80:I81"/>
    <mergeCell ref="J80:J81"/>
    <mergeCell ref="AL78:AL79"/>
    <mergeCell ref="AM78:AM79"/>
    <mergeCell ref="AN78:AN79"/>
    <mergeCell ref="AS78:AS79"/>
    <mergeCell ref="AT78:AT79"/>
    <mergeCell ref="AU78:AU79"/>
    <mergeCell ref="AF78:AF79"/>
    <mergeCell ref="AG78:AG79"/>
    <mergeCell ref="AH78:AH79"/>
    <mergeCell ref="AI78:AI79"/>
    <mergeCell ref="AJ78:AJ79"/>
    <mergeCell ref="AK78:AK79"/>
    <mergeCell ref="W78:W79"/>
    <mergeCell ref="X78:X79"/>
    <mergeCell ref="Y78:AB79"/>
    <mergeCell ref="AC78:AC79"/>
    <mergeCell ref="AD78:AD79"/>
    <mergeCell ref="AE78:AE79"/>
    <mergeCell ref="Q78:Q79"/>
    <mergeCell ref="R78:R79"/>
    <mergeCell ref="S78:S79"/>
    <mergeCell ref="T78:T79"/>
    <mergeCell ref="U78:U79"/>
    <mergeCell ref="V78:V79"/>
    <mergeCell ref="K78:K79"/>
    <mergeCell ref="L78:L79"/>
    <mergeCell ref="M78:M79"/>
    <mergeCell ref="N78:N79"/>
    <mergeCell ref="O78:O79"/>
    <mergeCell ref="P78:P79"/>
    <mergeCell ref="AY76:AY77"/>
    <mergeCell ref="A77:D77"/>
    <mergeCell ref="A78:D78"/>
    <mergeCell ref="E78:E79"/>
    <mergeCell ref="F78:F79"/>
    <mergeCell ref="G78:G79"/>
    <mergeCell ref="H78:H79"/>
    <mergeCell ref="I78:I79"/>
    <mergeCell ref="J78:J79"/>
    <mergeCell ref="AL76:AL77"/>
    <mergeCell ref="AM76:AM77"/>
    <mergeCell ref="AN76:AN77"/>
    <mergeCell ref="AS76:AS77"/>
    <mergeCell ref="AT76:AT77"/>
    <mergeCell ref="AU76:AU77"/>
    <mergeCell ref="AF76:AF77"/>
    <mergeCell ref="AG76:AG77"/>
    <mergeCell ref="AH76:AH77"/>
    <mergeCell ref="AI76:AI77"/>
    <mergeCell ref="AJ76:AJ77"/>
    <mergeCell ref="AK76:AK77"/>
    <mergeCell ref="Z76:Z77"/>
    <mergeCell ref="AA76:AA77"/>
    <mergeCell ref="AB76:AB77"/>
    <mergeCell ref="AC76:AC77"/>
    <mergeCell ref="AD76:AD77"/>
    <mergeCell ref="AE76:AE77"/>
    <mergeCell ref="Q76:Q77"/>
    <mergeCell ref="R76:R77"/>
    <mergeCell ref="S76:S77"/>
    <mergeCell ref="T76:T77"/>
    <mergeCell ref="U76:X77"/>
    <mergeCell ref="Y76:Y77"/>
    <mergeCell ref="K76:K77"/>
    <mergeCell ref="L76:L77"/>
    <mergeCell ref="M76:M77"/>
    <mergeCell ref="N76:N77"/>
    <mergeCell ref="O76:O77"/>
    <mergeCell ref="P76:P77"/>
    <mergeCell ref="AY74:AY75"/>
    <mergeCell ref="Y74:Y75"/>
    <mergeCell ref="K74:K75"/>
    <mergeCell ref="L74:L75"/>
    <mergeCell ref="M74:M75"/>
    <mergeCell ref="N74:N75"/>
    <mergeCell ref="O74:O75"/>
    <mergeCell ref="P74:P75"/>
    <mergeCell ref="AZ74:AZ75"/>
    <mergeCell ref="A75:D75"/>
    <mergeCell ref="A76:D76"/>
    <mergeCell ref="E76:E77"/>
    <mergeCell ref="F76:F77"/>
    <mergeCell ref="G76:G77"/>
    <mergeCell ref="H76:H77"/>
    <mergeCell ref="I76:I77"/>
    <mergeCell ref="J76:J77"/>
    <mergeCell ref="AL74:AL75"/>
    <mergeCell ref="AM74:AM75"/>
    <mergeCell ref="AN74:AN75"/>
    <mergeCell ref="AS74:AS75"/>
    <mergeCell ref="AT74:AT75"/>
    <mergeCell ref="AU74:AU75"/>
    <mergeCell ref="AF74:AF75"/>
    <mergeCell ref="AG74:AG75"/>
    <mergeCell ref="AH74:AH75"/>
    <mergeCell ref="AI74:AI75"/>
    <mergeCell ref="AJ74:AJ75"/>
    <mergeCell ref="AK74:AK75"/>
    <mergeCell ref="Z74:Z75"/>
    <mergeCell ref="AA74:AA75"/>
    <mergeCell ref="AB74:AB75"/>
    <mergeCell ref="AC74:AC75"/>
    <mergeCell ref="AD74:AD75"/>
    <mergeCell ref="AE74:AE75"/>
    <mergeCell ref="Q74:T75"/>
    <mergeCell ref="U74:U75"/>
    <mergeCell ref="V74:V75"/>
    <mergeCell ref="W74:W75"/>
    <mergeCell ref="X74:X75"/>
    <mergeCell ref="AY72:AY73"/>
    <mergeCell ref="A73:D73"/>
    <mergeCell ref="A74:D74"/>
    <mergeCell ref="E74:E75"/>
    <mergeCell ref="F74:F75"/>
    <mergeCell ref="G74:G75"/>
    <mergeCell ref="H74:H75"/>
    <mergeCell ref="I74:I75"/>
    <mergeCell ref="J74:J75"/>
    <mergeCell ref="AL72:AL73"/>
    <mergeCell ref="AM72:AM73"/>
    <mergeCell ref="AN72:AN73"/>
    <mergeCell ref="AS72:AS73"/>
    <mergeCell ref="AT72:AT73"/>
    <mergeCell ref="AU72:AU73"/>
    <mergeCell ref="AF72:AF73"/>
    <mergeCell ref="AG72:AG73"/>
    <mergeCell ref="AH72:AH73"/>
    <mergeCell ref="AI72:AI73"/>
    <mergeCell ref="AJ72:AJ73"/>
    <mergeCell ref="AK72:AK73"/>
    <mergeCell ref="Z72:Z73"/>
    <mergeCell ref="AA72:AA73"/>
    <mergeCell ref="AB72:AB73"/>
    <mergeCell ref="AC72:AC73"/>
    <mergeCell ref="AD72:AD73"/>
    <mergeCell ref="AE72:AE73"/>
    <mergeCell ref="T72:T73"/>
    <mergeCell ref="U72:U73"/>
    <mergeCell ref="V72:V73"/>
    <mergeCell ref="W72:W73"/>
    <mergeCell ref="X72:X73"/>
    <mergeCell ref="Y72:Y73"/>
    <mergeCell ref="K72:K73"/>
    <mergeCell ref="L72:L73"/>
    <mergeCell ref="M72:P73"/>
    <mergeCell ref="Q72:Q73"/>
    <mergeCell ref="R72:R73"/>
    <mergeCell ref="S72:S73"/>
    <mergeCell ref="AY70:AY71"/>
    <mergeCell ref="A71:D71"/>
    <mergeCell ref="A72:D72"/>
    <mergeCell ref="E72:E73"/>
    <mergeCell ref="F72:F73"/>
    <mergeCell ref="G72:G73"/>
    <mergeCell ref="H72:H73"/>
    <mergeCell ref="I72:I73"/>
    <mergeCell ref="J72:J73"/>
    <mergeCell ref="AL70:AL71"/>
    <mergeCell ref="AM70:AM71"/>
    <mergeCell ref="AN70:AN71"/>
    <mergeCell ref="AS70:AS71"/>
    <mergeCell ref="AT70:AT71"/>
    <mergeCell ref="AU70:AU71"/>
    <mergeCell ref="AF70:AF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T70:T71"/>
    <mergeCell ref="U70:U71"/>
    <mergeCell ref="V70:V71"/>
    <mergeCell ref="W70:W71"/>
    <mergeCell ref="X70:X71"/>
    <mergeCell ref="Y70:Y71"/>
    <mergeCell ref="N70:N71"/>
    <mergeCell ref="O70:O71"/>
    <mergeCell ref="P70:P71"/>
    <mergeCell ref="Q70:Q71"/>
    <mergeCell ref="R70:R71"/>
    <mergeCell ref="S70:S71"/>
    <mergeCell ref="AY68:AY69"/>
    <mergeCell ref="Y68:Y69"/>
    <mergeCell ref="N68:N69"/>
    <mergeCell ref="O68:O69"/>
    <mergeCell ref="P68:P69"/>
    <mergeCell ref="Q68:Q69"/>
    <mergeCell ref="R68:R69"/>
    <mergeCell ref="S68:S69"/>
    <mergeCell ref="AZ68:AZ69"/>
    <mergeCell ref="A69:D69"/>
    <mergeCell ref="A70:D70"/>
    <mergeCell ref="E70:E71"/>
    <mergeCell ref="F70:F71"/>
    <mergeCell ref="G70:G71"/>
    <mergeCell ref="H70:H71"/>
    <mergeCell ref="I70:L71"/>
    <mergeCell ref="M70:M71"/>
    <mergeCell ref="AL68:AL69"/>
    <mergeCell ref="AM68:AM69"/>
    <mergeCell ref="AN68:AN69"/>
    <mergeCell ref="AS68:AS69"/>
    <mergeCell ref="AT68:AT69"/>
    <mergeCell ref="AU68:AU69"/>
    <mergeCell ref="AF68:AF69"/>
    <mergeCell ref="AG68:AG69"/>
    <mergeCell ref="AH68:AH69"/>
    <mergeCell ref="AI68:AI69"/>
    <mergeCell ref="AJ68:AJ69"/>
    <mergeCell ref="AK68:AK69"/>
    <mergeCell ref="Z68:Z69"/>
    <mergeCell ref="AA68:AA69"/>
    <mergeCell ref="AB68:AB69"/>
    <mergeCell ref="AC68:AC69"/>
    <mergeCell ref="AD68:AD69"/>
    <mergeCell ref="AE68:AE69"/>
    <mergeCell ref="T68:T69"/>
    <mergeCell ref="U68:U69"/>
    <mergeCell ref="V68:V69"/>
    <mergeCell ref="W68:W69"/>
    <mergeCell ref="X68:X69"/>
    <mergeCell ref="AC67:AF67"/>
    <mergeCell ref="AG67:AJ67"/>
    <mergeCell ref="AK67:AN67"/>
    <mergeCell ref="A68:D68"/>
    <mergeCell ref="E68:H69"/>
    <mergeCell ref="I68:I69"/>
    <mergeCell ref="J68:J69"/>
    <mergeCell ref="K68:K69"/>
    <mergeCell ref="L68:L69"/>
    <mergeCell ref="M68:M69"/>
    <mergeCell ref="AY64:AY65"/>
    <mergeCell ref="A65:D65"/>
    <mergeCell ref="A67:D67"/>
    <mergeCell ref="E67:H67"/>
    <mergeCell ref="I67:L67"/>
    <mergeCell ref="M67:P67"/>
    <mergeCell ref="Q67:T67"/>
    <mergeCell ref="U67:X67"/>
    <mergeCell ref="Y67:AB67"/>
    <mergeCell ref="AI64:AI65"/>
    <mergeCell ref="AJ64:AJ65"/>
    <mergeCell ref="AK64:AN65"/>
    <mergeCell ref="AS64:AS65"/>
    <mergeCell ref="AT64:AT65"/>
    <mergeCell ref="AU64:AU65"/>
    <mergeCell ref="AC64:AC65"/>
    <mergeCell ref="AD64:AD65"/>
    <mergeCell ref="AE64:AE65"/>
    <mergeCell ref="AF64:AF65"/>
    <mergeCell ref="AG64:AG65"/>
    <mergeCell ref="AH64:AH65"/>
    <mergeCell ref="W64:W65"/>
    <mergeCell ref="X64:X65"/>
    <mergeCell ref="Y64:Y65"/>
    <mergeCell ref="Z64:Z65"/>
    <mergeCell ref="AA64:AA65"/>
    <mergeCell ref="AB64:AB65"/>
    <mergeCell ref="Q64:Q65"/>
    <mergeCell ref="R64:R65"/>
    <mergeCell ref="S64:S65"/>
    <mergeCell ref="T64:T65"/>
    <mergeCell ref="U64:U65"/>
    <mergeCell ref="V64:V65"/>
    <mergeCell ref="K64:K65"/>
    <mergeCell ref="L64:L65"/>
    <mergeCell ref="M64:M65"/>
    <mergeCell ref="N64:N65"/>
    <mergeCell ref="O64:O65"/>
    <mergeCell ref="P64:P65"/>
    <mergeCell ref="AY62:AY63"/>
    <mergeCell ref="A63:D63"/>
    <mergeCell ref="A64:D64"/>
    <mergeCell ref="E64:E65"/>
    <mergeCell ref="F64:F65"/>
    <mergeCell ref="G64:G65"/>
    <mergeCell ref="H64:H65"/>
    <mergeCell ref="I64:I65"/>
    <mergeCell ref="J64:J65"/>
    <mergeCell ref="AL62:AL63"/>
    <mergeCell ref="AM62:AM63"/>
    <mergeCell ref="AN62:AN63"/>
    <mergeCell ref="AS62:AS63"/>
    <mergeCell ref="AT62:AT63"/>
    <mergeCell ref="AU62:AU63"/>
    <mergeCell ref="AC62:AC63"/>
    <mergeCell ref="AD62:AD63"/>
    <mergeCell ref="AE62:AE63"/>
    <mergeCell ref="AF62:AF63"/>
    <mergeCell ref="AG62:AJ63"/>
    <mergeCell ref="AK62:AK63"/>
    <mergeCell ref="W62:W63"/>
    <mergeCell ref="X62:X63"/>
    <mergeCell ref="Y62:Y63"/>
    <mergeCell ref="Z62:Z63"/>
    <mergeCell ref="AA62:AA63"/>
    <mergeCell ref="AB62:AB63"/>
    <mergeCell ref="Q62:Q63"/>
    <mergeCell ref="R62:R63"/>
    <mergeCell ref="S62:S63"/>
    <mergeCell ref="T62:T63"/>
    <mergeCell ref="U62:U63"/>
    <mergeCell ref="V62:V63"/>
    <mergeCell ref="K62:K63"/>
    <mergeCell ref="L62:L63"/>
    <mergeCell ref="M62:M63"/>
    <mergeCell ref="N62:N63"/>
    <mergeCell ref="O62:O63"/>
    <mergeCell ref="P62:P63"/>
    <mergeCell ref="AY60:AY61"/>
    <mergeCell ref="A61:D61"/>
    <mergeCell ref="A62:D62"/>
    <mergeCell ref="E62:E63"/>
    <mergeCell ref="F62:F63"/>
    <mergeCell ref="G62:G63"/>
    <mergeCell ref="H62:H63"/>
    <mergeCell ref="I62:I63"/>
    <mergeCell ref="J62:J63"/>
    <mergeCell ref="AL60:AL61"/>
    <mergeCell ref="AM60:AM61"/>
    <mergeCell ref="AN60:AN61"/>
    <mergeCell ref="AS60:AS61"/>
    <mergeCell ref="AT60:AT61"/>
    <mergeCell ref="AU60:AU61"/>
    <mergeCell ref="AC60:AF61"/>
    <mergeCell ref="AG60:AG61"/>
    <mergeCell ref="AH60:AH61"/>
    <mergeCell ref="AI60:AI61"/>
    <mergeCell ref="AJ60:AJ61"/>
    <mergeCell ref="AK60:AK61"/>
    <mergeCell ref="W60:W61"/>
    <mergeCell ref="X60:X61"/>
    <mergeCell ref="Y60:Y61"/>
    <mergeCell ref="Z60:Z61"/>
    <mergeCell ref="AA60:AA61"/>
    <mergeCell ref="AB60:AB61"/>
    <mergeCell ref="Q60:Q61"/>
    <mergeCell ref="R60:R61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AY58:AY59"/>
    <mergeCell ref="V58:V59"/>
    <mergeCell ref="K58:K59"/>
    <mergeCell ref="L58:L59"/>
    <mergeCell ref="M58:M59"/>
    <mergeCell ref="N58:N59"/>
    <mergeCell ref="O58:O59"/>
    <mergeCell ref="P58:P59"/>
    <mergeCell ref="AZ58:AZ59"/>
    <mergeCell ref="A59:D59"/>
    <mergeCell ref="A60:D60"/>
    <mergeCell ref="E60:E61"/>
    <mergeCell ref="F60:F61"/>
    <mergeCell ref="G60:G61"/>
    <mergeCell ref="H60:H61"/>
    <mergeCell ref="I60:I61"/>
    <mergeCell ref="J60:J61"/>
    <mergeCell ref="AL58:AL59"/>
    <mergeCell ref="AM58:AM59"/>
    <mergeCell ref="AN58:AN59"/>
    <mergeCell ref="AS58:AS59"/>
    <mergeCell ref="AT58:AT59"/>
    <mergeCell ref="AU58:AU59"/>
    <mergeCell ref="AF58:AF59"/>
    <mergeCell ref="AG58:AG59"/>
    <mergeCell ref="AH58:AH59"/>
    <mergeCell ref="AI58:AI59"/>
    <mergeCell ref="AJ58:AJ59"/>
    <mergeCell ref="AK58:AK59"/>
    <mergeCell ref="W58:W59"/>
    <mergeCell ref="X58:X59"/>
    <mergeCell ref="Y58:AB59"/>
    <mergeCell ref="AC58:AC59"/>
    <mergeCell ref="AD58:AD59"/>
    <mergeCell ref="AE58:AE59"/>
    <mergeCell ref="Q58:Q59"/>
    <mergeCell ref="R58:R59"/>
    <mergeCell ref="S58:S59"/>
    <mergeCell ref="T58:T59"/>
    <mergeCell ref="U58:U59"/>
    <mergeCell ref="AY56:AY57"/>
    <mergeCell ref="A57:D57"/>
    <mergeCell ref="A58:D58"/>
    <mergeCell ref="E58:E59"/>
    <mergeCell ref="F58:F59"/>
    <mergeCell ref="G58:G59"/>
    <mergeCell ref="H58:H59"/>
    <mergeCell ref="I58:I59"/>
    <mergeCell ref="J58:J59"/>
    <mergeCell ref="AL56:AL57"/>
    <mergeCell ref="AM56:AM57"/>
    <mergeCell ref="AN56:AN57"/>
    <mergeCell ref="AS56:AS57"/>
    <mergeCell ref="AT56:AT57"/>
    <mergeCell ref="AU56:AU57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Q56:Q57"/>
    <mergeCell ref="R56:R57"/>
    <mergeCell ref="S56:S57"/>
    <mergeCell ref="T56:T57"/>
    <mergeCell ref="U56:X57"/>
    <mergeCell ref="Y56:Y57"/>
    <mergeCell ref="K56:K57"/>
    <mergeCell ref="L56:L57"/>
    <mergeCell ref="M56:M57"/>
    <mergeCell ref="N56:N57"/>
    <mergeCell ref="O56:O57"/>
    <mergeCell ref="P56:P57"/>
    <mergeCell ref="AY54:AY55"/>
    <mergeCell ref="A55:D55"/>
    <mergeCell ref="A56:D56"/>
    <mergeCell ref="E56:E57"/>
    <mergeCell ref="F56:F57"/>
    <mergeCell ref="G56:G57"/>
    <mergeCell ref="H56:H57"/>
    <mergeCell ref="I56:I57"/>
    <mergeCell ref="J56:J57"/>
    <mergeCell ref="AL54:AL55"/>
    <mergeCell ref="AM54:AM55"/>
    <mergeCell ref="AN54:AN55"/>
    <mergeCell ref="AS54:AS55"/>
    <mergeCell ref="AT54:AT55"/>
    <mergeCell ref="AU54:AU55"/>
    <mergeCell ref="AF54:AF55"/>
    <mergeCell ref="AG54:AG55"/>
    <mergeCell ref="AH54:AH55"/>
    <mergeCell ref="AI54:AI55"/>
    <mergeCell ref="AJ54:AJ55"/>
    <mergeCell ref="AK54:AK55"/>
    <mergeCell ref="Z54:Z55"/>
    <mergeCell ref="AA54:AA55"/>
    <mergeCell ref="AB54:AB55"/>
    <mergeCell ref="AC54:AC55"/>
    <mergeCell ref="AD54:AD55"/>
    <mergeCell ref="AE54:AE55"/>
    <mergeCell ref="Q54:T55"/>
    <mergeCell ref="U54:U55"/>
    <mergeCell ref="V54:V55"/>
    <mergeCell ref="W54:W55"/>
    <mergeCell ref="X54:X55"/>
    <mergeCell ref="Y54:Y55"/>
    <mergeCell ref="K54:K55"/>
    <mergeCell ref="L54:L55"/>
    <mergeCell ref="M54:M55"/>
    <mergeCell ref="N54:N55"/>
    <mergeCell ref="O54:O55"/>
    <mergeCell ref="P54:P55"/>
    <mergeCell ref="AY52:AY53"/>
    <mergeCell ref="Y52:Y53"/>
    <mergeCell ref="K52:K53"/>
    <mergeCell ref="L52:L53"/>
    <mergeCell ref="M52:P53"/>
    <mergeCell ref="Q52:Q53"/>
    <mergeCell ref="R52:R53"/>
    <mergeCell ref="S52:S53"/>
    <mergeCell ref="AZ52:AZ53"/>
    <mergeCell ref="A53:D53"/>
    <mergeCell ref="A54:D54"/>
    <mergeCell ref="E54:E55"/>
    <mergeCell ref="F54:F55"/>
    <mergeCell ref="G54:G55"/>
    <mergeCell ref="H54:H55"/>
    <mergeCell ref="I54:I55"/>
    <mergeCell ref="J54:J55"/>
    <mergeCell ref="AL52:AL53"/>
    <mergeCell ref="AM52:AM53"/>
    <mergeCell ref="AN52:AN53"/>
    <mergeCell ref="AS52:AS53"/>
    <mergeCell ref="AT52:AT53"/>
    <mergeCell ref="AU52:AU53"/>
    <mergeCell ref="AF52:AF53"/>
    <mergeCell ref="AG52:AG53"/>
    <mergeCell ref="AH52:AH53"/>
    <mergeCell ref="AI52:AI53"/>
    <mergeCell ref="AJ52:AJ53"/>
    <mergeCell ref="AK52:AK53"/>
    <mergeCell ref="Z52:Z53"/>
    <mergeCell ref="AA52:AA53"/>
    <mergeCell ref="AB52:AB53"/>
    <mergeCell ref="AC52:AC53"/>
    <mergeCell ref="AD52:AD53"/>
    <mergeCell ref="AE52:AE53"/>
    <mergeCell ref="T52:T53"/>
    <mergeCell ref="U52:U53"/>
    <mergeCell ref="V52:V53"/>
    <mergeCell ref="W52:W53"/>
    <mergeCell ref="X52:X53"/>
    <mergeCell ref="AY50:AY51"/>
    <mergeCell ref="A51:D51"/>
    <mergeCell ref="A52:D52"/>
    <mergeCell ref="E52:E53"/>
    <mergeCell ref="F52:F53"/>
    <mergeCell ref="G52:G53"/>
    <mergeCell ref="H52:H53"/>
    <mergeCell ref="I52:I53"/>
    <mergeCell ref="J52:J53"/>
    <mergeCell ref="AL50:AL51"/>
    <mergeCell ref="AM50:AM51"/>
    <mergeCell ref="AN50:AN51"/>
    <mergeCell ref="AS50:AS51"/>
    <mergeCell ref="AT50:AT51"/>
    <mergeCell ref="AU50:AU51"/>
    <mergeCell ref="AF50:AF51"/>
    <mergeCell ref="AG50:AG51"/>
    <mergeCell ref="AH50:AH51"/>
    <mergeCell ref="AI50:AI51"/>
    <mergeCell ref="AJ50:AJ51"/>
    <mergeCell ref="AK50:AK51"/>
    <mergeCell ref="Z50:Z51"/>
    <mergeCell ref="AA50:AA51"/>
    <mergeCell ref="AB50:AB51"/>
    <mergeCell ref="AC50:AC51"/>
    <mergeCell ref="AD50:AD51"/>
    <mergeCell ref="AE50:AE51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AY48:AY49"/>
    <mergeCell ref="A49:D49"/>
    <mergeCell ref="A50:D50"/>
    <mergeCell ref="E50:E51"/>
    <mergeCell ref="F50:F51"/>
    <mergeCell ref="G50:G51"/>
    <mergeCell ref="H50:H51"/>
    <mergeCell ref="I50:L51"/>
    <mergeCell ref="M50:M51"/>
    <mergeCell ref="AL48:AL49"/>
    <mergeCell ref="AM48:AM49"/>
    <mergeCell ref="AN48:AN49"/>
    <mergeCell ref="AS48:AS49"/>
    <mergeCell ref="AT48:AT49"/>
    <mergeCell ref="AU48:AU49"/>
    <mergeCell ref="AF48:AF49"/>
    <mergeCell ref="AG48:AG49"/>
    <mergeCell ref="AH48:AH49"/>
    <mergeCell ref="AI48:AI49"/>
    <mergeCell ref="AJ48:AJ49"/>
    <mergeCell ref="AK48:AK49"/>
    <mergeCell ref="Z48:Z49"/>
    <mergeCell ref="AA48:AA49"/>
    <mergeCell ref="AB48:AB49"/>
    <mergeCell ref="AC48:AC49"/>
    <mergeCell ref="AD48:AD49"/>
    <mergeCell ref="AE48:AE49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AC47:AF47"/>
    <mergeCell ref="AG47:AJ47"/>
    <mergeCell ref="AK47:AN47"/>
    <mergeCell ref="A48:D48"/>
    <mergeCell ref="E48:H49"/>
    <mergeCell ref="I48:I49"/>
    <mergeCell ref="J48:J49"/>
    <mergeCell ref="K48:K49"/>
    <mergeCell ref="L48:L49"/>
    <mergeCell ref="M48:M49"/>
    <mergeCell ref="A43:D43"/>
    <mergeCell ref="A45:AZ45"/>
    <mergeCell ref="A47:D47"/>
    <mergeCell ref="E47:H47"/>
    <mergeCell ref="I47:L47"/>
    <mergeCell ref="M47:P47"/>
    <mergeCell ref="Q47:T47"/>
    <mergeCell ref="U47:X47"/>
    <mergeCell ref="Y47:AB47"/>
    <mergeCell ref="AJ42:AJ43"/>
    <mergeCell ref="AK42:AN43"/>
    <mergeCell ref="AS42:AS43"/>
    <mergeCell ref="AT42:AT43"/>
    <mergeCell ref="AU42:AU43"/>
    <mergeCell ref="AY42:AY43"/>
    <mergeCell ref="AD42:AD43"/>
    <mergeCell ref="AE42:AE43"/>
    <mergeCell ref="AF42:AF43"/>
    <mergeCell ref="AG42:AG43"/>
    <mergeCell ref="AH42:AH43"/>
    <mergeCell ref="AI42:AI43"/>
    <mergeCell ref="X42:X43"/>
    <mergeCell ref="Y42:Y43"/>
    <mergeCell ref="Z42:Z43"/>
    <mergeCell ref="AA42:AA43"/>
    <mergeCell ref="AB42:AB43"/>
    <mergeCell ref="AC42:AC43"/>
    <mergeCell ref="R42:R43"/>
    <mergeCell ref="S42:S43"/>
    <mergeCell ref="T42:T43"/>
    <mergeCell ref="U42:U43"/>
    <mergeCell ref="V42:V43"/>
    <mergeCell ref="W42:W43"/>
    <mergeCell ref="L42:L43"/>
    <mergeCell ref="M42:M43"/>
    <mergeCell ref="N42:N43"/>
    <mergeCell ref="O42:O43"/>
    <mergeCell ref="P42:P43"/>
    <mergeCell ref="Q42:Q43"/>
    <mergeCell ref="AZ40:AZ41"/>
    <mergeCell ref="A41:D41"/>
    <mergeCell ref="A42:D42"/>
    <mergeCell ref="E42:E43"/>
    <mergeCell ref="F42:F43"/>
    <mergeCell ref="G42:G43"/>
    <mergeCell ref="H42:H43"/>
    <mergeCell ref="I42:I43"/>
    <mergeCell ref="J42:J43"/>
    <mergeCell ref="K42:K43"/>
    <mergeCell ref="AM40:AM41"/>
    <mergeCell ref="AN40:AN41"/>
    <mergeCell ref="AS40:AS41"/>
    <mergeCell ref="AT40:AT41"/>
    <mergeCell ref="AU40:AU41"/>
    <mergeCell ref="AY40:AY41"/>
    <mergeCell ref="AD40:AD41"/>
    <mergeCell ref="AE40:AE41"/>
    <mergeCell ref="AF40:AF41"/>
    <mergeCell ref="AG40:AJ41"/>
    <mergeCell ref="AK40:AK41"/>
    <mergeCell ref="AL40:AL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A39:D39"/>
    <mergeCell ref="A40:D40"/>
    <mergeCell ref="E40:E41"/>
    <mergeCell ref="F40:F41"/>
    <mergeCell ref="G40:G41"/>
    <mergeCell ref="H40:H41"/>
    <mergeCell ref="I40:I41"/>
    <mergeCell ref="J40:J41"/>
    <mergeCell ref="K40:K41"/>
    <mergeCell ref="R38:R39"/>
    <mergeCell ref="S38:S39"/>
    <mergeCell ref="T38:T39"/>
    <mergeCell ref="U38:U39"/>
    <mergeCell ref="V38:V39"/>
    <mergeCell ref="W38:W39"/>
    <mergeCell ref="L38:L39"/>
    <mergeCell ref="M38:M39"/>
    <mergeCell ref="AM38:AM39"/>
    <mergeCell ref="AN38:AN39"/>
    <mergeCell ref="AS38:AS39"/>
    <mergeCell ref="AT38:AT39"/>
    <mergeCell ref="AU38:AU39"/>
    <mergeCell ref="AY38:AY39"/>
    <mergeCell ref="AG38:AG39"/>
    <mergeCell ref="AH38:AH39"/>
    <mergeCell ref="AI38:AI39"/>
    <mergeCell ref="AJ38:AJ39"/>
    <mergeCell ref="AK38:AK39"/>
    <mergeCell ref="AL38:AL39"/>
    <mergeCell ref="X38:X39"/>
    <mergeCell ref="Y38:Y39"/>
    <mergeCell ref="Z38:Z39"/>
    <mergeCell ref="AA38:AA39"/>
    <mergeCell ref="AB38:AB39"/>
    <mergeCell ref="AC38:AF39"/>
    <mergeCell ref="N38:N39"/>
    <mergeCell ref="O38:O39"/>
    <mergeCell ref="P38:P39"/>
    <mergeCell ref="Q38:Q39"/>
    <mergeCell ref="W36:W37"/>
    <mergeCell ref="L36:L37"/>
    <mergeCell ref="M36:M37"/>
    <mergeCell ref="N36:N37"/>
    <mergeCell ref="O36:O37"/>
    <mergeCell ref="P36:P37"/>
    <mergeCell ref="Q36:Q37"/>
    <mergeCell ref="A37:D37"/>
    <mergeCell ref="A38:D38"/>
    <mergeCell ref="E38:E39"/>
    <mergeCell ref="F38:F39"/>
    <mergeCell ref="G38:G39"/>
    <mergeCell ref="H38:H39"/>
    <mergeCell ref="I38:I39"/>
    <mergeCell ref="J38:J39"/>
    <mergeCell ref="K38:K39"/>
    <mergeCell ref="R36:R37"/>
    <mergeCell ref="S36:S37"/>
    <mergeCell ref="T36:T37"/>
    <mergeCell ref="U36:U37"/>
    <mergeCell ref="V36:V37"/>
    <mergeCell ref="A36:D36"/>
    <mergeCell ref="E36:E37"/>
    <mergeCell ref="F36:F37"/>
    <mergeCell ref="G36:G37"/>
    <mergeCell ref="H36:H37"/>
    <mergeCell ref="I36:I37"/>
    <mergeCell ref="J36:J37"/>
    <mergeCell ref="AN36:AN37"/>
    <mergeCell ref="AS36:AS37"/>
    <mergeCell ref="AT36:AT37"/>
    <mergeCell ref="AU36:AU37"/>
    <mergeCell ref="AY36:AY37"/>
    <mergeCell ref="AG36:AG37"/>
    <mergeCell ref="AH36:AH37"/>
    <mergeCell ref="AI36:AI37"/>
    <mergeCell ref="AJ36:AJ37"/>
    <mergeCell ref="AK36:AK37"/>
    <mergeCell ref="AL36:AL37"/>
    <mergeCell ref="X36:X37"/>
    <mergeCell ref="Y36:AB37"/>
    <mergeCell ref="AC36:AC37"/>
    <mergeCell ref="AD36:AD37"/>
    <mergeCell ref="AE36:AE37"/>
    <mergeCell ref="AF36:AF37"/>
    <mergeCell ref="AN34:AN35"/>
    <mergeCell ref="AS34:AS35"/>
    <mergeCell ref="AT34:AT35"/>
    <mergeCell ref="AU34:AU35"/>
    <mergeCell ref="AY34:AY35"/>
    <mergeCell ref="AG34:AG35"/>
    <mergeCell ref="AH34:AH35"/>
    <mergeCell ref="AI34:AI35"/>
    <mergeCell ref="AJ34:AJ35"/>
    <mergeCell ref="AK34:AK35"/>
    <mergeCell ref="AL34:AL35"/>
    <mergeCell ref="AA34:AA35"/>
    <mergeCell ref="AB34:AB35"/>
    <mergeCell ref="AC34:AC35"/>
    <mergeCell ref="AD34:AD35"/>
    <mergeCell ref="AE34:AE35"/>
    <mergeCell ref="AF34:AF35"/>
    <mergeCell ref="A34:D34"/>
    <mergeCell ref="E34:E35"/>
    <mergeCell ref="F34:F35"/>
    <mergeCell ref="G34:G35"/>
    <mergeCell ref="H34:H35"/>
    <mergeCell ref="I34:I35"/>
    <mergeCell ref="J34:J35"/>
    <mergeCell ref="K34:K35"/>
    <mergeCell ref="AM32:AM33"/>
    <mergeCell ref="L32:L33"/>
    <mergeCell ref="M32:M33"/>
    <mergeCell ref="N32:N33"/>
    <mergeCell ref="O32:O33"/>
    <mergeCell ref="P32:P33"/>
    <mergeCell ref="Q32:T33"/>
    <mergeCell ref="A35:D35"/>
    <mergeCell ref="K36:K37"/>
    <mergeCell ref="AM34:AM35"/>
    <mergeCell ref="R34:R35"/>
    <mergeCell ref="S34:S35"/>
    <mergeCell ref="T34:T35"/>
    <mergeCell ref="U34:X35"/>
    <mergeCell ref="Y34:Y35"/>
    <mergeCell ref="AM36:AM37"/>
    <mergeCell ref="Z34:Z35"/>
    <mergeCell ref="L34:L35"/>
    <mergeCell ref="M34:M35"/>
    <mergeCell ref="N34:N35"/>
    <mergeCell ref="O34:O35"/>
    <mergeCell ref="P34:P35"/>
    <mergeCell ref="Q34:Q35"/>
    <mergeCell ref="AS32:AS33"/>
    <mergeCell ref="AT32:AT33"/>
    <mergeCell ref="AU32:AU33"/>
    <mergeCell ref="AY32:AY33"/>
    <mergeCell ref="AG32:AG33"/>
    <mergeCell ref="AH32:AH33"/>
    <mergeCell ref="AI32:AI33"/>
    <mergeCell ref="AJ32:AJ33"/>
    <mergeCell ref="AK32:AK33"/>
    <mergeCell ref="AL32:AL33"/>
    <mergeCell ref="AA32:AA33"/>
    <mergeCell ref="AB32:AB33"/>
    <mergeCell ref="AD32:AD33"/>
    <mergeCell ref="AE32:AE33"/>
    <mergeCell ref="AF32:AF33"/>
    <mergeCell ref="U32:U33"/>
    <mergeCell ref="V32:V33"/>
    <mergeCell ref="W32:W33"/>
    <mergeCell ref="X32:X33"/>
    <mergeCell ref="Y32:Y33"/>
    <mergeCell ref="Z32:Z33"/>
    <mergeCell ref="M30:P31"/>
    <mergeCell ref="Q30:Q31"/>
    <mergeCell ref="R30:R31"/>
    <mergeCell ref="S30:S31"/>
    <mergeCell ref="T30:T31"/>
    <mergeCell ref="A32:D32"/>
    <mergeCell ref="E32:E33"/>
    <mergeCell ref="F32:F33"/>
    <mergeCell ref="G32:G33"/>
    <mergeCell ref="H32:H33"/>
    <mergeCell ref="I32:I33"/>
    <mergeCell ref="J32:J33"/>
    <mergeCell ref="K32:K33"/>
    <mergeCell ref="AM30:AM31"/>
    <mergeCell ref="AN30:AN31"/>
    <mergeCell ref="AC32:AC33"/>
    <mergeCell ref="A30:D30"/>
    <mergeCell ref="E30:E31"/>
    <mergeCell ref="F30:F31"/>
    <mergeCell ref="G30:G31"/>
    <mergeCell ref="H30:H31"/>
    <mergeCell ref="I30:I31"/>
    <mergeCell ref="J30:J31"/>
    <mergeCell ref="K30:K31"/>
    <mergeCell ref="AN32:AN33"/>
    <mergeCell ref="A31:D31"/>
    <mergeCell ref="L30:L31"/>
    <mergeCell ref="A33:D33"/>
    <mergeCell ref="AU30:AU31"/>
    <mergeCell ref="AY30:AY31"/>
    <mergeCell ref="AG30:AG31"/>
    <mergeCell ref="AH30:AH31"/>
    <mergeCell ref="AI30:AI31"/>
    <mergeCell ref="AJ30:AJ31"/>
    <mergeCell ref="AK30:AK31"/>
    <mergeCell ref="AL30:AL31"/>
    <mergeCell ref="AA30:AA31"/>
    <mergeCell ref="AB30:AB31"/>
    <mergeCell ref="AC30:AC31"/>
    <mergeCell ref="AD30:AD31"/>
    <mergeCell ref="AE30:AE31"/>
    <mergeCell ref="AF30:AF31"/>
    <mergeCell ref="U30:U31"/>
    <mergeCell ref="V30:V31"/>
    <mergeCell ref="W30:W31"/>
    <mergeCell ref="X30:X31"/>
    <mergeCell ref="Y30:Y31"/>
    <mergeCell ref="Z30:Z31"/>
    <mergeCell ref="AS30:AS31"/>
    <mergeCell ref="AT30:AT31"/>
    <mergeCell ref="N28:N29"/>
    <mergeCell ref="AM26:AM27"/>
    <mergeCell ref="AN26:AN27"/>
    <mergeCell ref="AS26:AS27"/>
    <mergeCell ref="AM28:AM29"/>
    <mergeCell ref="AN28:AN29"/>
    <mergeCell ref="AS28:AS29"/>
    <mergeCell ref="AT28:AT29"/>
    <mergeCell ref="AG28:AG29"/>
    <mergeCell ref="AH28:AH29"/>
    <mergeCell ref="AI28:AI29"/>
    <mergeCell ref="AJ28:AJ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AT26:AT27"/>
    <mergeCell ref="AU26:AU27"/>
    <mergeCell ref="AY26:AY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29:D29"/>
    <mergeCell ref="Z26:Z27"/>
    <mergeCell ref="O26:O27"/>
    <mergeCell ref="P26:P27"/>
    <mergeCell ref="Q26:Q27"/>
    <mergeCell ref="R26:R27"/>
    <mergeCell ref="S26:S27"/>
    <mergeCell ref="T26:T27"/>
    <mergeCell ref="U28:U29"/>
    <mergeCell ref="V28:V29"/>
    <mergeCell ref="W28:W29"/>
    <mergeCell ref="X28:X29"/>
    <mergeCell ref="AU28:AU29"/>
    <mergeCell ref="AY28:AY29"/>
    <mergeCell ref="A27:D27"/>
    <mergeCell ref="A28:D28"/>
    <mergeCell ref="E28:E29"/>
    <mergeCell ref="F28:F29"/>
    <mergeCell ref="G28:G29"/>
    <mergeCell ref="H28:H29"/>
    <mergeCell ref="I28:L29"/>
    <mergeCell ref="M28:M29"/>
    <mergeCell ref="AG25:AJ25"/>
    <mergeCell ref="Y28:Y29"/>
    <mergeCell ref="Z28:Z29"/>
    <mergeCell ref="O28:O29"/>
    <mergeCell ref="P28:P29"/>
    <mergeCell ref="Q28:Q29"/>
    <mergeCell ref="R28:R29"/>
    <mergeCell ref="S28:S29"/>
    <mergeCell ref="T28:T29"/>
    <mergeCell ref="AZ22:AZ23"/>
    <mergeCell ref="A23:D23"/>
    <mergeCell ref="A25:D25"/>
    <mergeCell ref="E25:H25"/>
    <mergeCell ref="I25:L25"/>
    <mergeCell ref="M25:P25"/>
    <mergeCell ref="Q25:T25"/>
    <mergeCell ref="U25:X25"/>
    <mergeCell ref="Y25:AB25"/>
    <mergeCell ref="AC25:AF25"/>
    <mergeCell ref="AM22:AM23"/>
    <mergeCell ref="AN22:AN23"/>
    <mergeCell ref="AS22:AS23"/>
    <mergeCell ref="AT22:AT23"/>
    <mergeCell ref="AU22:AU23"/>
    <mergeCell ref="AY22:AY23"/>
    <mergeCell ref="AG22:AG23"/>
    <mergeCell ref="AH22:AH23"/>
    <mergeCell ref="AI22:AI23"/>
    <mergeCell ref="AJ22:AJ23"/>
    <mergeCell ref="AK22:AK23"/>
    <mergeCell ref="AL22:AL23"/>
    <mergeCell ref="AA22:AA23"/>
    <mergeCell ref="AE22:AE23"/>
    <mergeCell ref="AF22:AF23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AK25:AN25"/>
    <mergeCell ref="A26:D26"/>
    <mergeCell ref="E26:H27"/>
    <mergeCell ref="I26:I27"/>
    <mergeCell ref="J26:J27"/>
    <mergeCell ref="K26:K27"/>
    <mergeCell ref="L26:L27"/>
    <mergeCell ref="M26:M27"/>
    <mergeCell ref="N26:N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I22:I23"/>
    <mergeCell ref="J22:J23"/>
    <mergeCell ref="K22:K23"/>
    <mergeCell ref="L22:L23"/>
    <mergeCell ref="M22:M23"/>
    <mergeCell ref="N22:N23"/>
    <mergeCell ref="A21:D21"/>
    <mergeCell ref="A22:D22"/>
    <mergeCell ref="E22:E23"/>
    <mergeCell ref="F22:F23"/>
    <mergeCell ref="G22:G23"/>
    <mergeCell ref="H22:H23"/>
    <mergeCell ref="AR20:AR21"/>
    <mergeCell ref="AS20:AS21"/>
    <mergeCell ref="AT20:AT21"/>
    <mergeCell ref="AU20:AU21"/>
    <mergeCell ref="AY20:AY21"/>
    <mergeCell ref="Q20:Q21"/>
    <mergeCell ref="R20:R21"/>
    <mergeCell ref="S20:S21"/>
    <mergeCell ref="T20:T21"/>
    <mergeCell ref="U20:U21"/>
    <mergeCell ref="V20:V21"/>
    <mergeCell ref="K20:K21"/>
    <mergeCell ref="L20:L21"/>
    <mergeCell ref="M20:M21"/>
    <mergeCell ref="N20:N21"/>
    <mergeCell ref="O20:O21"/>
    <mergeCell ref="P20:P21"/>
    <mergeCell ref="AB22:AB23"/>
    <mergeCell ref="AC22:AC23"/>
    <mergeCell ref="AD22:AD23"/>
    <mergeCell ref="AI20:AI21"/>
    <mergeCell ref="AJ20:AJ21"/>
    <mergeCell ref="AK20:AN21"/>
    <mergeCell ref="AO20:AO21"/>
    <mergeCell ref="AP20:AP21"/>
    <mergeCell ref="AQ20:AQ21"/>
    <mergeCell ref="AC20:AC21"/>
    <mergeCell ref="AD20:AD21"/>
    <mergeCell ref="AE20:AE21"/>
    <mergeCell ref="AF20:AF21"/>
    <mergeCell ref="AG20:AG21"/>
    <mergeCell ref="AH20:AH21"/>
    <mergeCell ref="W20:W21"/>
    <mergeCell ref="X20:X21"/>
    <mergeCell ref="Y20:Y21"/>
    <mergeCell ref="Z20:Z21"/>
    <mergeCell ref="AA20:AA21"/>
    <mergeCell ref="AB20:AB21"/>
    <mergeCell ref="AY18:AY19"/>
    <mergeCell ref="A19:D19"/>
    <mergeCell ref="A20:D20"/>
    <mergeCell ref="E20:E21"/>
    <mergeCell ref="F20:F21"/>
    <mergeCell ref="G20:G21"/>
    <mergeCell ref="H20:H21"/>
    <mergeCell ref="I20:I21"/>
    <mergeCell ref="J20:J21"/>
    <mergeCell ref="AP18:AP19"/>
    <mergeCell ref="AQ18:AQ19"/>
    <mergeCell ref="AR18:AR19"/>
    <mergeCell ref="AS18:AS19"/>
    <mergeCell ref="AT18:AT19"/>
    <mergeCell ref="AU18:AU19"/>
    <mergeCell ref="AG18:AJ19"/>
    <mergeCell ref="AK18:AK19"/>
    <mergeCell ref="AL18:AL19"/>
    <mergeCell ref="AM18:AM19"/>
    <mergeCell ref="AN18:AN19"/>
    <mergeCell ref="AO18:AO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A17:D17"/>
    <mergeCell ref="A18:D18"/>
    <mergeCell ref="E18:E19"/>
    <mergeCell ref="F18:F19"/>
    <mergeCell ref="G18:G19"/>
    <mergeCell ref="H18:H19"/>
    <mergeCell ref="W16:W17"/>
    <mergeCell ref="X16:X17"/>
    <mergeCell ref="Y16:Y17"/>
    <mergeCell ref="Z16:Z17"/>
    <mergeCell ref="AR16:AR17"/>
    <mergeCell ref="AS16:AS17"/>
    <mergeCell ref="AT16:AT17"/>
    <mergeCell ref="AU16:AU17"/>
    <mergeCell ref="AY16:AY17"/>
    <mergeCell ref="AL16:AL17"/>
    <mergeCell ref="AM16:AM17"/>
    <mergeCell ref="AN16:AN17"/>
    <mergeCell ref="AO16:AO17"/>
    <mergeCell ref="AP16:AP17"/>
    <mergeCell ref="AQ16:AQ17"/>
    <mergeCell ref="AC16:AF17"/>
    <mergeCell ref="AG16:AG17"/>
    <mergeCell ref="AH16:AH17"/>
    <mergeCell ref="AI16:AI17"/>
    <mergeCell ref="AJ16:AJ17"/>
    <mergeCell ref="AK16:AK17"/>
    <mergeCell ref="AA16:AA17"/>
    <mergeCell ref="AB16:AB17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AY14:AY15"/>
    <mergeCell ref="A15:D15"/>
    <mergeCell ref="A16:D16"/>
    <mergeCell ref="E16:E17"/>
    <mergeCell ref="F16:F17"/>
    <mergeCell ref="G16:G17"/>
    <mergeCell ref="H16:H17"/>
    <mergeCell ref="I16:I17"/>
    <mergeCell ref="J16:J17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O14:AO15"/>
    <mergeCell ref="AD14:AD15"/>
    <mergeCell ref="AE14:AE15"/>
    <mergeCell ref="AF14:AF15"/>
    <mergeCell ref="AG14:AG15"/>
    <mergeCell ref="AH14:AH15"/>
    <mergeCell ref="AI14:AI15"/>
    <mergeCell ref="U14:U15"/>
    <mergeCell ref="V14:V15"/>
    <mergeCell ref="W14:W15"/>
    <mergeCell ref="X14:X15"/>
    <mergeCell ref="Y14:AB15"/>
    <mergeCell ref="AC14:AC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13:D13"/>
    <mergeCell ref="A14:D14"/>
    <mergeCell ref="E14:E15"/>
    <mergeCell ref="F14:F15"/>
    <mergeCell ref="G14:G15"/>
    <mergeCell ref="H14:H15"/>
    <mergeCell ref="AR12:AR13"/>
    <mergeCell ref="AS12:AS13"/>
    <mergeCell ref="AT12:AT13"/>
    <mergeCell ref="AU12:AU13"/>
    <mergeCell ref="AY12:AY13"/>
    <mergeCell ref="Q12:Q13"/>
    <mergeCell ref="R12:R13"/>
    <mergeCell ref="S12:S13"/>
    <mergeCell ref="T12:T13"/>
    <mergeCell ref="U12:X13"/>
    <mergeCell ref="Y12:Y13"/>
    <mergeCell ref="K12:K13"/>
    <mergeCell ref="L12:L13"/>
    <mergeCell ref="M12:M13"/>
    <mergeCell ref="N12:N13"/>
    <mergeCell ref="O12:O13"/>
    <mergeCell ref="P12:P13"/>
    <mergeCell ref="AL14:AL15"/>
    <mergeCell ref="AM14:AM15"/>
    <mergeCell ref="AN14:AN15"/>
    <mergeCell ref="Y10:Y11"/>
    <mergeCell ref="Z10:Z11"/>
    <mergeCell ref="AA10:AA11"/>
    <mergeCell ref="AB10:AB11"/>
    <mergeCell ref="AL12:AL13"/>
    <mergeCell ref="AM12:AM13"/>
    <mergeCell ref="AN12:AN13"/>
    <mergeCell ref="AO12:AO13"/>
    <mergeCell ref="AP12:AP13"/>
    <mergeCell ref="AQ12:AQ13"/>
    <mergeCell ref="AF12:AF13"/>
    <mergeCell ref="AG12:AG13"/>
    <mergeCell ref="AH12:AH13"/>
    <mergeCell ref="AI12:AI13"/>
    <mergeCell ref="AJ12:AJ13"/>
    <mergeCell ref="AK12:AK13"/>
    <mergeCell ref="Z12:Z13"/>
    <mergeCell ref="AA12:AA13"/>
    <mergeCell ref="AB12:AB13"/>
    <mergeCell ref="AC12:AC13"/>
    <mergeCell ref="AD12:AD13"/>
    <mergeCell ref="AE12:AE13"/>
    <mergeCell ref="Z8:Z9"/>
    <mergeCell ref="AA8:AA9"/>
    <mergeCell ref="AB8:AB9"/>
    <mergeCell ref="AC8:AC9"/>
    <mergeCell ref="AY10:AY11"/>
    <mergeCell ref="A11:D11"/>
    <mergeCell ref="A12:D12"/>
    <mergeCell ref="E12:E13"/>
    <mergeCell ref="F12:F13"/>
    <mergeCell ref="G12:G13"/>
    <mergeCell ref="H12:H13"/>
    <mergeCell ref="I12:I13"/>
    <mergeCell ref="J12:J13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O10:O11"/>
    <mergeCell ref="P10:P11"/>
    <mergeCell ref="Q10:T11"/>
    <mergeCell ref="U10:U11"/>
    <mergeCell ref="V10:V11"/>
    <mergeCell ref="W10:W11"/>
    <mergeCell ref="I10:I11"/>
    <mergeCell ref="J10:J11"/>
    <mergeCell ref="K10:K11"/>
    <mergeCell ref="L10:L11"/>
    <mergeCell ref="M10:M11"/>
    <mergeCell ref="N10:N11"/>
    <mergeCell ref="A9:D9"/>
    <mergeCell ref="A10:D10"/>
    <mergeCell ref="E10:E11"/>
    <mergeCell ref="F10:F11"/>
    <mergeCell ref="G10:G11"/>
    <mergeCell ref="H10:H11"/>
    <mergeCell ref="AS8:AS9"/>
    <mergeCell ref="AT8:AT9"/>
    <mergeCell ref="AU8:AU9"/>
    <mergeCell ref="AY8:AY9"/>
    <mergeCell ref="AL8:AL9"/>
    <mergeCell ref="AM8:AM9"/>
    <mergeCell ref="AN8:AN9"/>
    <mergeCell ref="AO8:AO9"/>
    <mergeCell ref="AP8:AP9"/>
    <mergeCell ref="AQ8:AQ9"/>
    <mergeCell ref="AF8:AF9"/>
    <mergeCell ref="AG8:AG9"/>
    <mergeCell ref="AH8:AH9"/>
    <mergeCell ref="AI8:AI9"/>
    <mergeCell ref="AJ8:AJ9"/>
    <mergeCell ref="AK8:AK9"/>
    <mergeCell ref="AC10:AC11"/>
    <mergeCell ref="AV10:AV11"/>
    <mergeCell ref="AV6:AV7"/>
    <mergeCell ref="AV8:AV9"/>
    <mergeCell ref="AW6:AW7"/>
    <mergeCell ref="AW8:AW9"/>
    <mergeCell ref="AD8:AD9"/>
    <mergeCell ref="AE8:AE9"/>
    <mergeCell ref="T8:T9"/>
    <mergeCell ref="U8:U9"/>
    <mergeCell ref="V8:V9"/>
    <mergeCell ref="W8:W9"/>
    <mergeCell ref="X8:X9"/>
    <mergeCell ref="Y8:Y9"/>
    <mergeCell ref="K8:K9"/>
    <mergeCell ref="L8:L9"/>
    <mergeCell ref="M8:P9"/>
    <mergeCell ref="Q8:Q9"/>
    <mergeCell ref="R8:R9"/>
    <mergeCell ref="S8:S9"/>
    <mergeCell ref="AC6:AC7"/>
    <mergeCell ref="R6:R7"/>
    <mergeCell ref="S6:S7"/>
    <mergeCell ref="T6:T7"/>
    <mergeCell ref="U6:U7"/>
    <mergeCell ref="V6:V7"/>
    <mergeCell ref="W6:W7"/>
    <mergeCell ref="I6:L7"/>
    <mergeCell ref="M6:M7"/>
    <mergeCell ref="N6:N7"/>
    <mergeCell ref="O6:O7"/>
    <mergeCell ref="P6:P7"/>
    <mergeCell ref="Q6:Q7"/>
    <mergeCell ref="AR8:AR9"/>
    <mergeCell ref="AY6:AY7"/>
    <mergeCell ref="A7:D7"/>
    <mergeCell ref="A8:D8"/>
    <mergeCell ref="E8:E9"/>
    <mergeCell ref="F8:F9"/>
    <mergeCell ref="G8:G9"/>
    <mergeCell ref="H8:H9"/>
    <mergeCell ref="I8:I9"/>
    <mergeCell ref="J8:J9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AB6:AB7"/>
    <mergeCell ref="AR4:AR5"/>
    <mergeCell ref="AS4:AS5"/>
    <mergeCell ref="AT4:AT5"/>
    <mergeCell ref="AU4:AU5"/>
    <mergeCell ref="AY4:AY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AV4:AV5"/>
    <mergeCell ref="AW4:AW5"/>
    <mergeCell ref="AK4:AK5"/>
    <mergeCell ref="Z4:Z5"/>
    <mergeCell ref="AA4:AA5"/>
    <mergeCell ref="AB4:AB5"/>
    <mergeCell ref="AC4:AC5"/>
    <mergeCell ref="AD4:AD5"/>
    <mergeCell ref="AE4:AE5"/>
    <mergeCell ref="AQ4:AQ5"/>
    <mergeCell ref="AF4:AF5"/>
    <mergeCell ref="AG4:AG5"/>
    <mergeCell ref="AH4:AH5"/>
    <mergeCell ref="AI4:AI5"/>
    <mergeCell ref="AJ4:AJ5"/>
    <mergeCell ref="A5:D5"/>
    <mergeCell ref="A6:D6"/>
    <mergeCell ref="E6:E7"/>
    <mergeCell ref="F6:F7"/>
    <mergeCell ref="G6:G7"/>
    <mergeCell ref="H6:H7"/>
    <mergeCell ref="AG3:AJ3"/>
    <mergeCell ref="AK3:AN3"/>
    <mergeCell ref="AO3:AR3"/>
    <mergeCell ref="A4:D4"/>
    <mergeCell ref="E4:H5"/>
    <mergeCell ref="I4:I5"/>
    <mergeCell ref="J4:J5"/>
    <mergeCell ref="K4:K5"/>
    <mergeCell ref="L4:L5"/>
    <mergeCell ref="M4:M5"/>
    <mergeCell ref="A1:AZ1"/>
    <mergeCell ref="B2:K2"/>
    <mergeCell ref="A3:D3"/>
    <mergeCell ref="E3:H3"/>
    <mergeCell ref="I3:L3"/>
    <mergeCell ref="M3:P3"/>
    <mergeCell ref="Q3:T3"/>
    <mergeCell ref="U3:X3"/>
    <mergeCell ref="Y3:AB3"/>
    <mergeCell ref="AC3:AF3"/>
    <mergeCell ref="AZ4:AZ5"/>
    <mergeCell ref="AL4:AL5"/>
    <mergeCell ref="AM4:AM5"/>
    <mergeCell ref="AN4:AN5"/>
    <mergeCell ref="AO4:AO5"/>
    <mergeCell ref="AP4:AP5"/>
  </mergeCells>
  <phoneticPr fontId="40"/>
  <conditionalFormatting sqref="I4:I5 H6:H23 AG4:AG17 AC4:AC15 Y4:Y13 Q4:Q9 M4:M7 P10:P23 T12:T23 X14:X23 AB16:AB23 I26:I27 H28:H43 AC26:AC37 Y26:Y35 U26:U33 Q26:Q31 M26:M29 L30:L43 P32:P43 T34:T43 X36:X43 AB38:AB43 U4:U11 Q12:R23 U14:V23 Y16:Z23 AC18:AD23 I30:J43 M32:N43 Q34:R43 U36:V43 Y38:Z43 AF18:AF23 E28:F43 AF40:AF43 AC40:AD43 AG26:AG39 AK4:AK19 AK26:AK41 AG42:AH43 AJ42:AJ43 I68:I69 H70:H85 AC68:AC79 Y68:Y77 U68:U75 Q68:Q73 M68:M71 L72:L85 P74:P85 T76:T85 X78:X85 AB80:AB85 I72:J85 M74:N85 Q76:R85 U78:V85 Y80:Z85 E70:F85 AF82:AF85 AC82:AD85 AG68:AG81 AK68:AK83 AG84:AH85 AJ84:AJ85 I48:I49 H50:H65 AG48:AG61 AC48:AC59 Y48:Y57 Q48:Q53 M48:M51 L52:L65 P54:P65 T56:T65 X58:X65 AB60:AB65 U48:U55 I52:J65 M54:N65 Q56:R65 U58:V65 Y60:Z65 E50:F65 AF62:AF65 AC62:AD65 AG64:AH65 AJ64:AJ65 AK48:AK63 AO4:AO21 AG20:AH20 AJ20 L8:L23 M10:N23 P22:R23 T22:V23 X22:Z23 AB22:AD23 AF22:AH23 AJ22:AL23 AN22:AN23 I8:J23 E6:F23">
    <cfRule type="cellIs" dxfId="8" priority="5" stopIfTrue="1" operator="equal">
      <formula>"H"</formula>
    </cfRule>
  </conditionalFormatting>
  <printOptions horizontalCentered="1"/>
  <pageMargins left="0" right="0" top="0.59055118110236227" bottom="0" header="0" footer="0"/>
  <pageSetup paperSize="9" scale="56" orientation="landscape" r:id="rId1"/>
  <headerFooter alignWithMargins="0"/>
  <rowBreaks count="1" manualBreakCount="1">
    <brk id="44" max="51" man="1"/>
  </rowBreaks>
  <ignoredErrors>
    <ignoredError sqref="A4:I4 A7:Q8 A11:Y11 A9:U10 M4 A5:M6 A16:X20 Y10 AO4 Q4:Q6 U5 U4 AA5 AC4 AG5 AG4 U6:U8 Y6:Y7 AI6 AI7 AK6 AC8 AC9:AK9 AO8 AO9 Y8:Y9 AG10 AG11 AI10 AO15 AO16:AO17 AC10:AC11 A68:I69 K68:K69 M69:Q69 Y68:Y69 A74:U75 AA75:AC75 AA69:AE69 AA70:AA73 AC70:AC73 W70:W75 A71:Q73 S68:S73 U68:U73 Y70:Y75 A77:AC79 AE76:AE79 AE75:AG75 AE70:AE73 AG77:AI77 AG68:AG73 A81:AG81 AI80:AI81 AI68:AI69 AI71:AK71 AK77:AM77 AK80:AK81 A82:AK83 AM82:AM83 AM70:AM73 A62:AK63 AM50:AM63 A48:I49 A60:AG61 AK50:AK61 AI48:AI61 A57:AC59 AE48:AE59 AC48:AC55 A54:U55 AA48:AA53 Y55:AA55 Y50:Y53 W50:W55 U48:U49 A51:Q51 U50:U51 S48:S51 M49:Q49 K48:K49 AG48:AG59 A26:I27 K26:K27 M26:M27 O26:O27 Q26:Q27 A29:Q31 S28:S31 S27:U27 U28:U31 A32:U33 W32:W33 W31:Y31 Y33:AC33 AA26:AA27 AA29:AC29 AC27:AE27 A35:AC37 AE34:AE37 AE33:AG33 AE28:AE31 AG34:AG37 AG29:AI29 A38:AG39 AI33:AK33 AI34:AI39 AK39:AM39 A40:AK41 AM40:AM41 AK30:AK31 AM30:AM31 AO7 AK4:AK5 AG6:AG7 AY87:BA138 AO20 AO18:AO19 A22:D22 Y19:AN19 Y17:AK18 A15:AG15 A14:AC14 A12:Y12 AL18:AN18 A24:AU25 A21:AF21 AO30:AU31 AO38:AU41 AM33:AU33 AK35:AU35 AK28:AK29 AG26:AG27 A42:AU47 AK48:AK49 AO50:AU63 A64:AU67 AO70:AU73 AO82:AU83 AO76:AU79 AM81:AU81 AM75:AU75 AK68:AK69 A84:AU86 AO5:AU5 AS17 AS15 A13:AC13 AK11 AS9 AU4 AY5 BA4:BA86 AK38 AM38 Y32 AA32 AC32 A28:M28 O28 Q28 A34:Y34 AA34 AC34 M48 O48 Q48 Y54 AA54 A50:M50 O50 Q50 A56:Y56 AA56 AC56 AM80 AO80:AU80 M68 O68 Q68 A70:M70 O70 Q70 AA74 AC74 A76:Y76 AA76 AC76 AY24:AY25 AY44:AY47 AY66:AY67 AY86 AE14 AG14 Y20:AF20 AK20:AN20 AK21:AS21 AO22:AR22 A23:D23 AO23:AS23 AS11 AS13 AQ9 AQ10 AQ11 AQ13 AO6 AO10 AO11 AO12 AO13 AM15 AO14 AM16:AM17 AM6 AM10 AM11 AM12 AM13 AM14 AK7 AK8 AK10 AK15 AK12 AK13 AK14 AI8 AI11 AI15 AI12 AI13 AI14 AG8 AG12 AG13 AE8 AE12 AE13 AC5 AC6:AC7 AA4 AA6:AA7 W5 AA12 AC12 Y16:AG16 AI16 AK16 A89:AU138 A87:AK87 A88:AJ88 W26:W27 Y26:Y27 W28:W29 Y28:Y29 AI26:AI27 AK26:AK27 AM26:AM27 AM28:AM29 AO28:AU29 AO26:AU27 Y4 Y5 A52:Q53 S52:S53 U52:U53 W48:W49 Y48:Y49 AM48:AM49 AO48:AU49 AO68:AU69 AM68:AM69 AI70 AK70 AG76 AI76 AC26 AE26 AK37:AU37 AK36 AM36 AO36:AU36 AE32 AG32 AA31:AC31 AA30 AC30 S26 U26 AA68 AE68 AK79:AM79 AK78 AM78 AE74 AG74 AI32 AK32 AG31:AI31 AG30 AI30 AK34 AM34 AO34:AU34 AA28 AC28 AI75:AK75 AI74 AK74 AI73:AK73 AI72 AK72 AK76 AM76 AC68 AM74 AO74:AU74 A80:AF80 AG79:AI79 AG78 AI78 AM32 AO32:AU32 W30 Y30 W4 AG28 AI28" unlockedFormula="1"/>
    <ignoredError sqref="AV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U12組合せ</vt:lpstr>
      <vt:lpstr>U12対戦スケジュール</vt:lpstr>
      <vt:lpstr>●</vt:lpstr>
      <vt:lpstr>Ａブロック対戦表</vt:lpstr>
      <vt:lpstr>Ｂブロック対戦表</vt:lpstr>
      <vt:lpstr>Ｃブロック対戦表</vt:lpstr>
      <vt:lpstr>Ｄブロック対戦表</vt:lpstr>
      <vt:lpstr>■</vt:lpstr>
      <vt:lpstr>Ａ～Dブロック星取表</vt:lpstr>
      <vt:lpstr>U１2順位 </vt:lpstr>
      <vt:lpstr>'Ａ～Dブロック星取表'!Print_Area</vt:lpstr>
      <vt:lpstr>Ａブロック対戦表!Print_Area</vt:lpstr>
      <vt:lpstr>Ｂブロック対戦表!Print_Area</vt:lpstr>
      <vt:lpstr>Ｃブロック対戦表!Print_Area</vt:lpstr>
      <vt:lpstr>Ｄブロック対戦表!Print_Area</vt:lpstr>
      <vt:lpstr>'U１2順位 '!Print_Area</vt:lpstr>
      <vt:lpstr>U12組合せ!Print_Area</vt:lpstr>
      <vt:lpstr>U12対戦スケジュール!Print_Area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Ishige</dc:creator>
  <cp:lastModifiedBy>askit02</cp:lastModifiedBy>
  <cp:lastPrinted>2018-09-17T06:48:22Z</cp:lastPrinted>
  <dcterms:created xsi:type="dcterms:W3CDTF">2017-04-03T06:48:34Z</dcterms:created>
  <dcterms:modified xsi:type="dcterms:W3CDTF">2018-09-24T07:51:19Z</dcterms:modified>
</cp:coreProperties>
</file>