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hige\Desktop\’１９_フットサル関係\"/>
    </mc:Choice>
  </mc:AlternateContent>
  <xr:revisionPtr revIDLastSave="0" documentId="13_ncr:1_{BEBCE2CE-C5B3-4F92-B3D1-168A7C3D96FC}" xr6:coauthVersionLast="43" xr6:coauthVersionMax="43" xr10:uidLastSave="{00000000-0000-0000-0000-000000000000}"/>
  <bookViews>
    <workbookView xWindow="-120" yWindow="-120" windowWidth="20730" windowHeight="11160" tabRatio="910" xr2:uid="{00000000-000D-0000-FFFF-FFFF00000000}"/>
  </bookViews>
  <sheets>
    <sheet name="組合せ①" sheetId="1" r:id="rId1"/>
    <sheet name="4.20 対戦Ａ" sheetId="17" state="hidden" r:id="rId2"/>
    <sheet name="4.20 対戦Ｂ" sheetId="3" state="hidden" r:id="rId3"/>
    <sheet name="4.20 対戦Ｃ" sheetId="12" state="hidden" r:id="rId4"/>
    <sheet name="4.20 対戦Ｄ" sheetId="13" state="hidden" r:id="rId5"/>
    <sheet name="4.20 対戦Ｅ" sheetId="14" state="hidden" r:id="rId6"/>
    <sheet name="0601Ａコート_ＡＭ" sheetId="26" r:id="rId7"/>
    <sheet name="0601Ｂコート_ＡＭ" sheetId="29" r:id="rId8"/>
    <sheet name="0601Ａコート_ＰＭ" sheetId="27" r:id="rId9"/>
    <sheet name="0601Ｂコート_ＰＭ" sheetId="32" r:id="rId10"/>
    <sheet name="◆" sheetId="28" r:id="rId11"/>
    <sheet name="0602Ａコート" sheetId="30" r:id="rId12"/>
    <sheet name="0602Ｂコート" sheetId="31" r:id="rId13"/>
    <sheet name="0602決勝Ｔ" sheetId="38" r:id="rId14"/>
    <sheet name="★" sheetId="33" r:id="rId15"/>
    <sheet name="組合せ②" sheetId="25" r:id="rId16"/>
    <sheet name="３リーグ" sheetId="34" r:id="rId17"/>
    <sheet name="４リーグ" sheetId="35" r:id="rId18"/>
    <sheet name="決勝Ｔ" sheetId="36" r:id="rId19"/>
    <sheet name="4.21 対戦Ａ" sheetId="16" state="hidden" r:id="rId20"/>
    <sheet name="4.21 対戦Ｂ" sheetId="20" state="hidden" r:id="rId21"/>
    <sheet name="4.21 対戦Ｃ" sheetId="21" state="hidden" r:id="rId22"/>
    <sheet name="4.21 対戦Ｄ" sheetId="22" state="hidden" r:id="rId23"/>
    <sheet name="4.21 対戦Ｅ" sheetId="23" state="hidden" r:id="rId24"/>
    <sheet name="Sheet1" sheetId="10" state="hidden" r:id="rId25"/>
    <sheet name="Sheet2" sheetId="11" state="hidden" r:id="rId26"/>
  </sheets>
  <definedNames>
    <definedName name="_xlnm.Print_Area" localSheetId="6">'0601Ａコート_ＡＭ'!$B$1:$AE$44</definedName>
    <definedName name="_xlnm.Print_Area" localSheetId="8">'0601Ａコート_ＰＭ'!$B$1:$AD$47</definedName>
    <definedName name="_xlnm.Print_Area" localSheetId="7">'0601Ｂコート_ＡＭ'!$B$1:$AE$44</definedName>
    <definedName name="_xlnm.Print_Area" localSheetId="9">'0601Ｂコート_ＰＭ'!$B$1:$AE$47</definedName>
    <definedName name="_xlnm.Print_Area" localSheetId="11">'0602Ａコート'!$B$1:$AD$44</definedName>
    <definedName name="_xlnm.Print_Area" localSheetId="12">'0602Ｂコート'!$B$1:$AD$44</definedName>
    <definedName name="_xlnm.Print_Area" localSheetId="13">'0602決勝Ｔ'!$A$1:$AE$49</definedName>
    <definedName name="_xlnm.Print_Area" localSheetId="16">'３リーグ'!$A$1:$AC$50</definedName>
    <definedName name="_xlnm.Print_Area" localSheetId="1">'4.20 対戦Ａ'!$A$1:$AQ$54</definedName>
    <definedName name="_xlnm.Print_Area" localSheetId="2">'4.20 対戦Ｂ'!$A$1:$AQ$54</definedName>
    <definedName name="_xlnm.Print_Area" localSheetId="3">'4.20 対戦Ｃ'!$A$1:$AQ$54</definedName>
    <definedName name="_xlnm.Print_Area" localSheetId="4">'4.20 対戦Ｄ'!$A$1:$AQ$52</definedName>
    <definedName name="_xlnm.Print_Area" localSheetId="5">'4.20 対戦Ｅ'!$A$1:$AQ$52</definedName>
    <definedName name="_xlnm.Print_Area" localSheetId="19">'4.21 対戦Ａ'!$A$1:$AQ$54</definedName>
    <definedName name="_xlnm.Print_Area" localSheetId="20">'4.21 対戦Ｂ'!$A$1:$AQ$54</definedName>
    <definedName name="_xlnm.Print_Area" localSheetId="21">'4.21 対戦Ｃ'!$A$1:$AQ$54</definedName>
    <definedName name="_xlnm.Print_Area" localSheetId="22">'4.21 対戦Ｄ'!$A$1:$AQ$52</definedName>
    <definedName name="_xlnm.Print_Area" localSheetId="23">'4.21 対戦Ｅ'!$A$1:$AQ$52</definedName>
    <definedName name="_xlnm.Print_Area" localSheetId="17">'４リーグ'!$A$1:$AC$51</definedName>
    <definedName name="_xlnm.Print_Area" localSheetId="24">Sheet1!$B$1:$D$66</definedName>
    <definedName name="_xlnm.Print_Area" localSheetId="18">決勝Ｔ!$A$1:$AE$54</definedName>
    <definedName name="_xlnm.Print_Area" localSheetId="0">組合せ①!$A$1:$AE$123</definedName>
    <definedName name="_xlnm.Print_Area" localSheetId="15">組合せ②!$A$1:$AE$108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6" i="1" l="1"/>
  <c r="M116" i="1"/>
  <c r="R113" i="1"/>
  <c r="M113" i="1"/>
  <c r="R110" i="1"/>
  <c r="M110" i="1"/>
  <c r="R107" i="1"/>
  <c r="M107" i="1"/>
  <c r="R101" i="25"/>
  <c r="M101" i="25"/>
  <c r="R98" i="25"/>
  <c r="M98" i="25"/>
  <c r="R95" i="25"/>
  <c r="M95" i="25"/>
  <c r="R92" i="25"/>
  <c r="M92" i="25"/>
  <c r="R89" i="25"/>
  <c r="M89" i="25"/>
  <c r="R43" i="38"/>
  <c r="M43" i="38"/>
  <c r="R40" i="38"/>
  <c r="M40" i="38"/>
  <c r="R37" i="38"/>
  <c r="M37" i="38"/>
  <c r="R34" i="38"/>
  <c r="M34" i="38"/>
  <c r="Q35" i="35"/>
  <c r="Q33" i="35"/>
  <c r="Q31" i="35"/>
  <c r="Q29" i="35"/>
  <c r="Q27" i="35"/>
  <c r="Q25" i="35"/>
  <c r="Q23" i="35"/>
  <c r="Q21" i="35"/>
  <c r="Q19" i="35"/>
  <c r="Q17" i="35"/>
  <c r="Q15" i="35"/>
  <c r="E35" i="35"/>
  <c r="E33" i="35"/>
  <c r="E31" i="35"/>
  <c r="E29" i="35"/>
  <c r="E27" i="35"/>
  <c r="E25" i="35"/>
  <c r="E23" i="35"/>
  <c r="E21" i="35"/>
  <c r="E19" i="35"/>
  <c r="E17" i="35"/>
  <c r="E15" i="35"/>
  <c r="R47" i="36"/>
  <c r="M47" i="36"/>
  <c r="R44" i="36"/>
  <c r="M44" i="36"/>
  <c r="R41" i="36"/>
  <c r="M41" i="36"/>
  <c r="R38" i="36"/>
  <c r="M38" i="36"/>
  <c r="R35" i="36"/>
  <c r="M35" i="36"/>
  <c r="A43" i="35"/>
  <c r="A42" i="35"/>
  <c r="A41" i="35"/>
  <c r="A40" i="35"/>
  <c r="A39" i="35"/>
  <c r="Y49" i="35"/>
  <c r="W49" i="35"/>
  <c r="V49" i="35"/>
  <c r="M49" i="35"/>
  <c r="I49" i="35"/>
  <c r="U49" i="35" s="1"/>
  <c r="E49" i="35"/>
  <c r="A49" i="35"/>
  <c r="Q45" i="35" s="1"/>
  <c r="Y48" i="35"/>
  <c r="W48" i="35"/>
  <c r="V48" i="35"/>
  <c r="Q48" i="35"/>
  <c r="I48" i="35"/>
  <c r="E48" i="35"/>
  <c r="A48" i="35"/>
  <c r="Y47" i="35"/>
  <c r="W47" i="35"/>
  <c r="Q47" i="35"/>
  <c r="M47" i="35"/>
  <c r="E47" i="35"/>
  <c r="U47" i="35" s="1"/>
  <c r="A47" i="35"/>
  <c r="Y46" i="35"/>
  <c r="W46" i="35"/>
  <c r="Q46" i="35"/>
  <c r="M46" i="35"/>
  <c r="I46" i="35"/>
  <c r="A46" i="35"/>
  <c r="M45" i="35"/>
  <c r="I45" i="35"/>
  <c r="E45" i="35"/>
  <c r="A45" i="35"/>
  <c r="Y43" i="35"/>
  <c r="W43" i="35"/>
  <c r="M43" i="35"/>
  <c r="I43" i="35"/>
  <c r="E43" i="35"/>
  <c r="Y42" i="35"/>
  <c r="W42" i="35"/>
  <c r="AA42" i="35" s="1"/>
  <c r="V42" i="35"/>
  <c r="Q42" i="35"/>
  <c r="I42" i="35"/>
  <c r="E42" i="35"/>
  <c r="U42" i="35" s="1"/>
  <c r="Y41" i="35"/>
  <c r="W41" i="35"/>
  <c r="Q41" i="35"/>
  <c r="M41" i="35"/>
  <c r="E41" i="35"/>
  <c r="Y40" i="35"/>
  <c r="W40" i="35"/>
  <c r="Q40" i="35"/>
  <c r="M40" i="35"/>
  <c r="I40" i="35"/>
  <c r="U40" i="35" s="1"/>
  <c r="Q39" i="35"/>
  <c r="M39" i="35"/>
  <c r="I39" i="35"/>
  <c r="E39" i="35"/>
  <c r="A44" i="34"/>
  <c r="A43" i="34"/>
  <c r="I41" i="34" s="1"/>
  <c r="A42" i="34"/>
  <c r="A41" i="34"/>
  <c r="M41" i="34"/>
  <c r="E41" i="34"/>
  <c r="Y49" i="34"/>
  <c r="W49" i="34"/>
  <c r="V49" i="34"/>
  <c r="I49" i="34"/>
  <c r="E49" i="34"/>
  <c r="Y48" i="34"/>
  <c r="W48" i="34"/>
  <c r="V48" i="34"/>
  <c r="M48" i="34"/>
  <c r="E48" i="34"/>
  <c r="Y47" i="34"/>
  <c r="W47" i="34"/>
  <c r="V47" i="34"/>
  <c r="M47" i="34"/>
  <c r="I47" i="34"/>
  <c r="Q14" i="34"/>
  <c r="E14" i="34"/>
  <c r="Q32" i="34"/>
  <c r="Q30" i="34"/>
  <c r="Q28" i="34"/>
  <c r="Q26" i="34"/>
  <c r="Q24" i="34"/>
  <c r="Q22" i="34"/>
  <c r="Q20" i="34"/>
  <c r="Q18" i="34"/>
  <c r="Q16" i="34"/>
  <c r="E32" i="34"/>
  <c r="E30" i="34"/>
  <c r="E28" i="34"/>
  <c r="E26" i="34"/>
  <c r="E24" i="34"/>
  <c r="E22" i="34"/>
  <c r="E20" i="34"/>
  <c r="E18" i="34"/>
  <c r="E16" i="34"/>
  <c r="Y44" i="34"/>
  <c r="W44" i="34"/>
  <c r="V44" i="34"/>
  <c r="I44" i="34"/>
  <c r="E44" i="34"/>
  <c r="A49" i="34"/>
  <c r="M46" i="34" s="1"/>
  <c r="Y43" i="34"/>
  <c r="W43" i="34"/>
  <c r="V43" i="34"/>
  <c r="M43" i="34"/>
  <c r="E43" i="34"/>
  <c r="A48" i="34"/>
  <c r="I46" i="34" s="1"/>
  <c r="Y42" i="34"/>
  <c r="W42" i="34"/>
  <c r="V42" i="34"/>
  <c r="M42" i="34"/>
  <c r="I42" i="34"/>
  <c r="A47" i="34"/>
  <c r="E46" i="34" s="1"/>
  <c r="A46" i="34"/>
  <c r="Y39" i="34"/>
  <c r="W39" i="34"/>
  <c r="AA39" i="34" s="1"/>
  <c r="V39" i="34"/>
  <c r="I39" i="34"/>
  <c r="E39" i="34"/>
  <c r="A39" i="34"/>
  <c r="M36" i="34" s="1"/>
  <c r="Y38" i="34"/>
  <c r="W38" i="34"/>
  <c r="AA38" i="34" s="1"/>
  <c r="V38" i="34"/>
  <c r="M38" i="34"/>
  <c r="E38" i="34"/>
  <c r="A38" i="34"/>
  <c r="I36" i="34" s="1"/>
  <c r="Y37" i="34"/>
  <c r="W37" i="34"/>
  <c r="AA37" i="34" s="1"/>
  <c r="V37" i="34"/>
  <c r="M37" i="34"/>
  <c r="I37" i="34"/>
  <c r="A37" i="34"/>
  <c r="E36" i="34" s="1"/>
  <c r="A36" i="34"/>
  <c r="AB44" i="29"/>
  <c r="AB43" i="29"/>
  <c r="AB42" i="29"/>
  <c r="AB39" i="29"/>
  <c r="AB38" i="29"/>
  <c r="AB37" i="29"/>
  <c r="AB44" i="26"/>
  <c r="AB43" i="26"/>
  <c r="AB42" i="26"/>
  <c r="AB38" i="26"/>
  <c r="AB39" i="26"/>
  <c r="AB37" i="26"/>
  <c r="R25" i="27"/>
  <c r="F25" i="27"/>
  <c r="R23" i="27"/>
  <c r="R21" i="27"/>
  <c r="F21" i="27"/>
  <c r="R19" i="27"/>
  <c r="F19" i="27"/>
  <c r="R17" i="27"/>
  <c r="F17" i="27"/>
  <c r="R25" i="32"/>
  <c r="R23" i="32"/>
  <c r="R21" i="32"/>
  <c r="R19" i="32"/>
  <c r="R17" i="32"/>
  <c r="R15" i="32"/>
  <c r="F25" i="32"/>
  <c r="F23" i="32"/>
  <c r="F21" i="32"/>
  <c r="F19" i="32"/>
  <c r="F17" i="32"/>
  <c r="F15" i="32"/>
  <c r="Z45" i="32"/>
  <c r="X45" i="32"/>
  <c r="AD45" i="32" s="1"/>
  <c r="W45" i="32"/>
  <c r="N45" i="32"/>
  <c r="J45" i="32"/>
  <c r="V45" i="32" s="1"/>
  <c r="F45" i="32"/>
  <c r="B45" i="32"/>
  <c r="R41" i="32" s="1"/>
  <c r="Z44" i="32"/>
  <c r="X44" i="32"/>
  <c r="AD44" i="32" s="1"/>
  <c r="W44" i="32"/>
  <c r="R44" i="32"/>
  <c r="J44" i="32"/>
  <c r="F44" i="32"/>
  <c r="B44" i="32"/>
  <c r="Z43" i="32"/>
  <c r="X43" i="32"/>
  <c r="AD43" i="32" s="1"/>
  <c r="R43" i="32"/>
  <c r="N43" i="32"/>
  <c r="F43" i="32"/>
  <c r="V43" i="32" s="1"/>
  <c r="B43" i="32"/>
  <c r="Z42" i="32"/>
  <c r="X42" i="32"/>
  <c r="R42" i="32"/>
  <c r="N42" i="32"/>
  <c r="J42" i="32"/>
  <c r="B42" i="32"/>
  <c r="F41" i="32" s="1"/>
  <c r="N41" i="32"/>
  <c r="J41" i="32"/>
  <c r="B41" i="32"/>
  <c r="Z39" i="32"/>
  <c r="X39" i="32"/>
  <c r="N39" i="32"/>
  <c r="J39" i="32"/>
  <c r="F39" i="32"/>
  <c r="R35" i="32"/>
  <c r="Z38" i="32"/>
  <c r="X38" i="32"/>
  <c r="AD38" i="32" s="1"/>
  <c r="W38" i="32"/>
  <c r="R38" i="32"/>
  <c r="J38" i="32"/>
  <c r="F38" i="32"/>
  <c r="Z37" i="32"/>
  <c r="X37" i="32"/>
  <c r="AD37" i="32" s="1"/>
  <c r="R37" i="32"/>
  <c r="N37" i="32"/>
  <c r="F37" i="32"/>
  <c r="J35" i="32"/>
  <c r="Z36" i="32"/>
  <c r="X36" i="32"/>
  <c r="R36" i="32"/>
  <c r="N36" i="32"/>
  <c r="J36" i="32"/>
  <c r="F35" i="32"/>
  <c r="N35" i="32"/>
  <c r="Z45" i="27"/>
  <c r="X45" i="27"/>
  <c r="W45" i="27"/>
  <c r="N45" i="27"/>
  <c r="J45" i="27"/>
  <c r="F45" i="27"/>
  <c r="R41" i="27"/>
  <c r="Z44" i="27"/>
  <c r="X44" i="27"/>
  <c r="W44" i="27"/>
  <c r="R44" i="27"/>
  <c r="J44" i="27"/>
  <c r="F44" i="27"/>
  <c r="N41" i="27"/>
  <c r="R43" i="27"/>
  <c r="N43" i="27"/>
  <c r="Z43" i="27"/>
  <c r="J41" i="27"/>
  <c r="Z42" i="27"/>
  <c r="X42" i="27"/>
  <c r="R42" i="27"/>
  <c r="N42" i="27"/>
  <c r="J42" i="27"/>
  <c r="F41" i="27"/>
  <c r="Z39" i="27"/>
  <c r="X39" i="27"/>
  <c r="J39" i="27"/>
  <c r="F39" i="27"/>
  <c r="B39" i="27"/>
  <c r="R35" i="27" s="1"/>
  <c r="Z38" i="27"/>
  <c r="X38" i="27"/>
  <c r="W38" i="27"/>
  <c r="R38" i="27"/>
  <c r="J38" i="27"/>
  <c r="F38" i="27"/>
  <c r="B38" i="27"/>
  <c r="N35" i="27" s="1"/>
  <c r="R37" i="27"/>
  <c r="N37" i="27"/>
  <c r="Z37" i="27"/>
  <c r="X37" i="27"/>
  <c r="B37" i="27"/>
  <c r="J35" i="27" s="1"/>
  <c r="Z36" i="27"/>
  <c r="X36" i="27"/>
  <c r="R36" i="27"/>
  <c r="N36" i="27"/>
  <c r="J36" i="27"/>
  <c r="B36" i="27"/>
  <c r="F35" i="27" s="1"/>
  <c r="B35" i="27"/>
  <c r="F23" i="27"/>
  <c r="R15" i="27"/>
  <c r="F15" i="27"/>
  <c r="AA42" i="34" l="1"/>
  <c r="AA43" i="34"/>
  <c r="AA44" i="34"/>
  <c r="U47" i="34"/>
  <c r="AA48" i="34"/>
  <c r="U49" i="34"/>
  <c r="U37" i="34"/>
  <c r="U38" i="34"/>
  <c r="U39" i="34"/>
  <c r="U42" i="34"/>
  <c r="U43" i="34"/>
  <c r="U44" i="34"/>
  <c r="AA47" i="34"/>
  <c r="U48" i="34"/>
  <c r="AA49" i="34"/>
  <c r="U41" i="35"/>
  <c r="U43" i="35"/>
  <c r="AA43" i="35"/>
  <c r="U46" i="35"/>
  <c r="AA46" i="35"/>
  <c r="U48" i="35"/>
  <c r="AA40" i="35"/>
  <c r="AA41" i="35"/>
  <c r="AA47" i="35"/>
  <c r="AA48" i="35"/>
  <c r="AA49" i="35"/>
  <c r="V38" i="32"/>
  <c r="V42" i="32"/>
  <c r="AB42" i="32"/>
  <c r="AD42" i="32"/>
  <c r="V36" i="32"/>
  <c r="AB36" i="32"/>
  <c r="AD36" i="32"/>
  <c r="V37" i="32"/>
  <c r="V39" i="32"/>
  <c r="AB39" i="32"/>
  <c r="AD39" i="32"/>
  <c r="V44" i="32"/>
  <c r="AB37" i="32"/>
  <c r="AB38" i="32"/>
  <c r="AB43" i="32"/>
  <c r="AB44" i="32"/>
  <c r="AB45" i="32"/>
  <c r="V36" i="27"/>
  <c r="AB36" i="27"/>
  <c r="F37" i="27"/>
  <c r="V37" i="27" s="1"/>
  <c r="V42" i="27"/>
  <c r="F43" i="27"/>
  <c r="V43" i="27" s="1"/>
  <c r="V45" i="27"/>
  <c r="V38" i="27"/>
  <c r="AB38" i="27"/>
  <c r="N39" i="27"/>
  <c r="V39" i="27" s="1"/>
  <c r="V44" i="27"/>
  <c r="AB37" i="27"/>
  <c r="AB39" i="27"/>
  <c r="AB42" i="27"/>
  <c r="X43" i="27"/>
  <c r="AB44" i="27"/>
  <c r="AB45" i="27"/>
  <c r="AB43" i="27" l="1"/>
  <c r="Z44" i="31" l="1"/>
  <c r="X44" i="31"/>
  <c r="AB44" i="31" s="1"/>
  <c r="W44" i="31"/>
  <c r="J44" i="31"/>
  <c r="F44" i="31"/>
  <c r="B44" i="31"/>
  <c r="N41" i="31" s="1"/>
  <c r="Z43" i="31"/>
  <c r="X43" i="31"/>
  <c r="AB43" i="31" s="1"/>
  <c r="W43" i="31"/>
  <c r="N43" i="31"/>
  <c r="F43" i="31"/>
  <c r="B43" i="31"/>
  <c r="J41" i="31" s="1"/>
  <c r="Z42" i="31"/>
  <c r="X42" i="31"/>
  <c r="AB42" i="31" s="1"/>
  <c r="W42" i="31"/>
  <c r="N42" i="31"/>
  <c r="J42" i="31"/>
  <c r="B42" i="31"/>
  <c r="F41" i="31" s="1"/>
  <c r="B41" i="31"/>
  <c r="Z39" i="31"/>
  <c r="X39" i="31"/>
  <c r="AB39" i="31" s="1"/>
  <c r="W39" i="31"/>
  <c r="J39" i="31"/>
  <c r="F39" i="31"/>
  <c r="B39" i="31"/>
  <c r="N36" i="31" s="1"/>
  <c r="Z38" i="31"/>
  <c r="X38" i="31"/>
  <c r="AB38" i="31" s="1"/>
  <c r="W38" i="31"/>
  <c r="N38" i="31"/>
  <c r="F38" i="31"/>
  <c r="B38" i="31"/>
  <c r="J36" i="31" s="1"/>
  <c r="Z37" i="31"/>
  <c r="X37" i="31"/>
  <c r="AB37" i="31" s="1"/>
  <c r="W37" i="31"/>
  <c r="N37" i="31"/>
  <c r="J37" i="31"/>
  <c r="B37" i="31"/>
  <c r="F36" i="31" s="1"/>
  <c r="B36" i="31"/>
  <c r="B44" i="30"/>
  <c r="B43" i="30"/>
  <c r="B42" i="30"/>
  <c r="B41" i="30"/>
  <c r="B36" i="30"/>
  <c r="B39" i="30"/>
  <c r="B38" i="30"/>
  <c r="B37" i="30"/>
  <c r="V42" i="31" l="1"/>
  <c r="V43" i="31"/>
  <c r="V44" i="31"/>
  <c r="V37" i="31"/>
  <c r="V38" i="31"/>
  <c r="V39" i="31"/>
  <c r="Z44" i="30"/>
  <c r="X44" i="30"/>
  <c r="AB44" i="30" s="1"/>
  <c r="W44" i="30"/>
  <c r="J44" i="30"/>
  <c r="F44" i="30"/>
  <c r="Z43" i="30"/>
  <c r="X43" i="30"/>
  <c r="AB43" i="30" s="1"/>
  <c r="W43" i="30"/>
  <c r="N43" i="30"/>
  <c r="F43" i="30"/>
  <c r="Z42" i="30"/>
  <c r="X42" i="30"/>
  <c r="AB42" i="30" s="1"/>
  <c r="W42" i="30"/>
  <c r="N42" i="30"/>
  <c r="J42" i="30"/>
  <c r="N41" i="30"/>
  <c r="J41" i="30"/>
  <c r="F41" i="30"/>
  <c r="Z39" i="30"/>
  <c r="X39" i="30"/>
  <c r="AB39" i="30" s="1"/>
  <c r="W39" i="30"/>
  <c r="J39" i="30"/>
  <c r="F39" i="30"/>
  <c r="N36" i="30"/>
  <c r="Z38" i="30"/>
  <c r="X38" i="30"/>
  <c r="AB38" i="30" s="1"/>
  <c r="W38" i="30"/>
  <c r="N38" i="30"/>
  <c r="F38" i="30"/>
  <c r="J36" i="30"/>
  <c r="Z37" i="30"/>
  <c r="X37" i="30"/>
  <c r="AB37" i="30" s="1"/>
  <c r="W37" i="30"/>
  <c r="N37" i="30"/>
  <c r="J37" i="30"/>
  <c r="F36" i="30"/>
  <c r="B39" i="29"/>
  <c r="B38" i="29"/>
  <c r="B37" i="29"/>
  <c r="B36" i="29"/>
  <c r="R22" i="29"/>
  <c r="R18" i="29"/>
  <c r="R14" i="29"/>
  <c r="F22" i="29"/>
  <c r="F18" i="29"/>
  <c r="F14" i="29"/>
  <c r="Z44" i="29"/>
  <c r="X44" i="29"/>
  <c r="W44" i="29"/>
  <c r="J44" i="29"/>
  <c r="F44" i="29"/>
  <c r="N41" i="29"/>
  <c r="Z43" i="29"/>
  <c r="X43" i="29"/>
  <c r="W43" i="29"/>
  <c r="N43" i="29"/>
  <c r="F43" i="29"/>
  <c r="Z42" i="29"/>
  <c r="X42" i="29"/>
  <c r="W42" i="29"/>
  <c r="N42" i="29"/>
  <c r="J42" i="29"/>
  <c r="V42" i="29" s="1"/>
  <c r="F41" i="29"/>
  <c r="J41" i="29"/>
  <c r="Z39" i="29"/>
  <c r="X39" i="29"/>
  <c r="W39" i="29"/>
  <c r="J39" i="29"/>
  <c r="F39" i="29"/>
  <c r="N36" i="29"/>
  <c r="Z38" i="29"/>
  <c r="X38" i="29"/>
  <c r="W38" i="29"/>
  <c r="N38" i="29"/>
  <c r="F38" i="29"/>
  <c r="Z37" i="29"/>
  <c r="X37" i="29"/>
  <c r="W37" i="29"/>
  <c r="N37" i="29"/>
  <c r="J37" i="29"/>
  <c r="V37" i="29" s="1"/>
  <c r="F36" i="29"/>
  <c r="J36" i="29"/>
  <c r="R24" i="26"/>
  <c r="R22" i="26"/>
  <c r="R20" i="26"/>
  <c r="R18" i="26"/>
  <c r="R16" i="26"/>
  <c r="R14" i="26"/>
  <c r="F24" i="26"/>
  <c r="F22" i="26"/>
  <c r="F20" i="26"/>
  <c r="F18" i="26"/>
  <c r="F16" i="26"/>
  <c r="F14" i="26"/>
  <c r="Z44" i="26"/>
  <c r="X44" i="26"/>
  <c r="Z43" i="26"/>
  <c r="X43" i="26"/>
  <c r="Z42" i="26"/>
  <c r="X42" i="26"/>
  <c r="Z38" i="26"/>
  <c r="Z39" i="26"/>
  <c r="Z37" i="26"/>
  <c r="X38" i="26"/>
  <c r="X39" i="26"/>
  <c r="X37" i="26"/>
  <c r="W44" i="26"/>
  <c r="W43" i="26"/>
  <c r="W42" i="26"/>
  <c r="W38" i="26"/>
  <c r="W39" i="26"/>
  <c r="J44" i="26"/>
  <c r="F44" i="26"/>
  <c r="B44" i="26"/>
  <c r="N41" i="26" s="1"/>
  <c r="N43" i="26"/>
  <c r="B43" i="26"/>
  <c r="J41" i="26" s="1"/>
  <c r="N42" i="26"/>
  <c r="J42" i="26"/>
  <c r="B42" i="26"/>
  <c r="F41" i="26" s="1"/>
  <c r="B41" i="26"/>
  <c r="J39" i="26"/>
  <c r="F39" i="26"/>
  <c r="B39" i="26"/>
  <c r="N36" i="26" s="1"/>
  <c r="N38" i="26"/>
  <c r="B38" i="26"/>
  <c r="J36" i="26" s="1"/>
  <c r="W37" i="26"/>
  <c r="N37" i="26"/>
  <c r="J37" i="26"/>
  <c r="B37" i="26"/>
  <c r="F36" i="26" s="1"/>
  <c r="B36" i="26"/>
  <c r="V37" i="30" l="1"/>
  <c r="V38" i="30"/>
  <c r="V39" i="30"/>
  <c r="V42" i="30"/>
  <c r="V44" i="30"/>
  <c r="V43" i="30"/>
  <c r="V38" i="29"/>
  <c r="V39" i="29"/>
  <c r="V43" i="29"/>
  <c r="V44" i="29"/>
  <c r="V37" i="26"/>
  <c r="V39" i="26"/>
  <c r="V42" i="26"/>
  <c r="V44" i="26"/>
  <c r="F38" i="26"/>
  <c r="V38" i="26" s="1"/>
  <c r="F43" i="26"/>
  <c r="V43" i="26" s="1"/>
  <c r="AM2" i="23" l="1"/>
  <c r="AM2" i="22"/>
  <c r="AM2" i="21"/>
  <c r="AM2" i="20"/>
  <c r="AM2" i="16"/>
  <c r="AM2" i="14"/>
  <c r="AM2" i="13"/>
  <c r="AM2" i="12"/>
  <c r="AM2" i="17"/>
  <c r="AM2" i="3"/>
  <c r="C40" i="23" l="1"/>
  <c r="C31" i="23"/>
  <c r="C40" i="22"/>
  <c r="C31" i="22"/>
  <c r="AI28" i="23"/>
  <c r="AC28" i="23"/>
  <c r="V28" i="23"/>
  <c r="Q28" i="23"/>
  <c r="J28" i="23"/>
  <c r="AI26" i="23"/>
  <c r="X26" i="23"/>
  <c r="V26" i="23"/>
  <c r="Q26" i="23"/>
  <c r="J26" i="23"/>
  <c r="AI24" i="23"/>
  <c r="X24" i="23"/>
  <c r="V24" i="23"/>
  <c r="Q24" i="23"/>
  <c r="J24" i="23"/>
  <c r="AI22" i="23"/>
  <c r="AC22" i="23"/>
  <c r="V22" i="23"/>
  <c r="Q22" i="23"/>
  <c r="J22" i="23"/>
  <c r="AI20" i="23"/>
  <c r="V20" i="23"/>
  <c r="Y42" i="23" s="1"/>
  <c r="J46" i="23" s="1"/>
  <c r="Q20" i="23"/>
  <c r="V42" i="23" s="1"/>
  <c r="AI18" i="23"/>
  <c r="V18" i="23"/>
  <c r="Y33" i="23" s="1"/>
  <c r="J37" i="23" s="1"/>
  <c r="Q18" i="23"/>
  <c r="V33" i="23" s="1"/>
  <c r="M37" i="23" s="1"/>
  <c r="AI16" i="23"/>
  <c r="V16" i="23"/>
  <c r="Y44" i="23" s="1"/>
  <c r="P46" i="23" s="1"/>
  <c r="Q16" i="23"/>
  <c r="V44" i="23" s="1"/>
  <c r="S46" i="23" s="1"/>
  <c r="AI14" i="23"/>
  <c r="V14" i="23"/>
  <c r="Y35" i="23" s="1"/>
  <c r="P37" i="23" s="1"/>
  <c r="Q14" i="23"/>
  <c r="V35" i="23" s="1"/>
  <c r="AI12" i="23"/>
  <c r="V12" i="23"/>
  <c r="S42" i="23" s="1"/>
  <c r="J44" i="23" s="1"/>
  <c r="Q12" i="23"/>
  <c r="P42" i="23" s="1"/>
  <c r="AI10" i="23"/>
  <c r="V10" i="23"/>
  <c r="S33" i="23" s="1"/>
  <c r="J35" i="23" s="1"/>
  <c r="Q10" i="23"/>
  <c r="P33" i="23" s="1"/>
  <c r="M35" i="23" s="1"/>
  <c r="F4" i="23"/>
  <c r="F5" i="23"/>
  <c r="AC4" i="23"/>
  <c r="AC5" i="23"/>
  <c r="F6" i="23"/>
  <c r="AC6" i="23"/>
  <c r="U35" i="23" l="1"/>
  <c r="AC35" i="23"/>
  <c r="M44" i="23"/>
  <c r="AE44" i="23" s="1"/>
  <c r="O42" i="23"/>
  <c r="O46" i="23"/>
  <c r="I37" i="23"/>
  <c r="AC37" i="23"/>
  <c r="AC44" i="23"/>
  <c r="AE35" i="23"/>
  <c r="I35" i="23"/>
  <c r="AA35" i="23" s="1"/>
  <c r="AC46" i="23"/>
  <c r="AE42" i="23"/>
  <c r="M46" i="23"/>
  <c r="AE46" i="23" s="1"/>
  <c r="O33" i="23"/>
  <c r="AE33" i="23"/>
  <c r="U42" i="23"/>
  <c r="AA42" i="23" s="1"/>
  <c r="AC42" i="23"/>
  <c r="U33" i="23"/>
  <c r="AC33" i="23"/>
  <c r="S37" i="23"/>
  <c r="O37" i="23" s="1"/>
  <c r="AA37" i="23" s="1"/>
  <c r="U44" i="23"/>
  <c r="AA33" i="23"/>
  <c r="G2" i="23"/>
  <c r="AG33" i="23" l="1"/>
  <c r="AG35" i="23"/>
  <c r="I44" i="23"/>
  <c r="AA44" i="23" s="1"/>
  <c r="AG44" i="23"/>
  <c r="AG42" i="23"/>
  <c r="AE37" i="23"/>
  <c r="AG37" i="23" s="1"/>
  <c r="I46" i="23"/>
  <c r="AA46" i="23" s="1"/>
  <c r="AG46" i="23"/>
  <c r="AI22" i="22"/>
  <c r="AI20" i="22"/>
  <c r="AI18" i="22"/>
  <c r="AI16" i="22"/>
  <c r="AI14" i="22"/>
  <c r="AI12" i="22"/>
  <c r="AI10" i="22"/>
  <c r="AC28" i="22"/>
  <c r="J28" i="22"/>
  <c r="AC22" i="22"/>
  <c r="J22" i="22"/>
  <c r="AI28" i="22"/>
  <c r="V28" i="22"/>
  <c r="Q28" i="22"/>
  <c r="AI26" i="22"/>
  <c r="X26" i="22"/>
  <c r="V26" i="22"/>
  <c r="Q26" i="22"/>
  <c r="J26" i="22"/>
  <c r="AI24" i="22"/>
  <c r="X24" i="22"/>
  <c r="V24" i="22"/>
  <c r="Q24" i="22"/>
  <c r="J24" i="22"/>
  <c r="V22" i="22"/>
  <c r="Q22" i="22"/>
  <c r="AC6" i="22"/>
  <c r="AC4" i="22"/>
  <c r="F6" i="22"/>
  <c r="AC5" i="22"/>
  <c r="F5" i="22"/>
  <c r="V20" i="22" l="1"/>
  <c r="Q20" i="22"/>
  <c r="V18" i="22"/>
  <c r="Q18" i="22"/>
  <c r="V16" i="22"/>
  <c r="Q16" i="22"/>
  <c r="V14" i="22"/>
  <c r="Q14" i="22"/>
  <c r="V12" i="22"/>
  <c r="Q12" i="22"/>
  <c r="V10" i="22"/>
  <c r="Q10" i="22"/>
  <c r="F4" i="22"/>
  <c r="G2" i="22"/>
  <c r="S42" i="22" l="1"/>
  <c r="Y44" i="22"/>
  <c r="P46" i="22" s="1"/>
  <c r="Y42" i="22"/>
  <c r="J46" i="22" s="1"/>
  <c r="S33" i="22"/>
  <c r="Y35" i="22"/>
  <c r="P37" i="22" s="1"/>
  <c r="Y33" i="22"/>
  <c r="J37" i="22" s="1"/>
  <c r="P33" i="22"/>
  <c r="M35" i="22" s="1"/>
  <c r="AE35" i="22" s="1"/>
  <c r="V35" i="22"/>
  <c r="S37" i="22" s="1"/>
  <c r="V33" i="22"/>
  <c r="P42" i="22"/>
  <c r="AC42" i="22" s="1"/>
  <c r="V44" i="22"/>
  <c r="V42" i="22"/>
  <c r="M46" i="22" s="1"/>
  <c r="M44" i="22"/>
  <c r="AE44" i="22" s="1"/>
  <c r="G2" i="14"/>
  <c r="G2" i="3"/>
  <c r="G2" i="13"/>
  <c r="G2" i="12"/>
  <c r="U44" i="22" l="1"/>
  <c r="U33" i="22"/>
  <c r="AC46" i="22"/>
  <c r="AE42" i="22"/>
  <c r="AG42" i="22" s="1"/>
  <c r="I46" i="22"/>
  <c r="U42" i="22"/>
  <c r="AC37" i="22"/>
  <c r="AE33" i="22"/>
  <c r="U35" i="22"/>
  <c r="O37" i="22"/>
  <c r="J44" i="22"/>
  <c r="O42" i="22"/>
  <c r="AA42" i="22" s="1"/>
  <c r="J35" i="22"/>
  <c r="M37" i="22"/>
  <c r="AE37" i="22" s="1"/>
  <c r="S46" i="22"/>
  <c r="O46" i="22" s="1"/>
  <c r="AC33" i="22"/>
  <c r="O33" i="22"/>
  <c r="AA33" i="22" s="1"/>
  <c r="AA46" i="22"/>
  <c r="AC44" i="22"/>
  <c r="AG44" i="22" s="1"/>
  <c r="I44" i="22"/>
  <c r="AA44" i="22" s="1"/>
  <c r="AE46" i="22"/>
  <c r="AG46" i="22" s="1"/>
  <c r="I37" i="22"/>
  <c r="AA37" i="22" s="1"/>
  <c r="C40" i="21"/>
  <c r="C31" i="21"/>
  <c r="AI28" i="21"/>
  <c r="AC28" i="21"/>
  <c r="V28" i="21"/>
  <c r="Q28" i="21"/>
  <c r="J28" i="21"/>
  <c r="AI26" i="21"/>
  <c r="V26" i="21"/>
  <c r="Q26" i="21"/>
  <c r="AI24" i="21"/>
  <c r="V24" i="21"/>
  <c r="Q24" i="21"/>
  <c r="AI22" i="21"/>
  <c r="V22" i="21"/>
  <c r="Q22" i="21"/>
  <c r="AI20" i="21"/>
  <c r="V20" i="21"/>
  <c r="Q20" i="21"/>
  <c r="AI18" i="21"/>
  <c r="V18" i="21"/>
  <c r="Q18" i="21"/>
  <c r="AI16" i="21"/>
  <c r="V16" i="21"/>
  <c r="Q16" i="21"/>
  <c r="AI14" i="21"/>
  <c r="V14" i="21"/>
  <c r="Q14" i="21"/>
  <c r="AI12" i="21"/>
  <c r="V12" i="21"/>
  <c r="Q12" i="21"/>
  <c r="AI10" i="21"/>
  <c r="V10" i="21"/>
  <c r="Q10" i="21"/>
  <c r="G2" i="17"/>
  <c r="AC6" i="21"/>
  <c r="AC5" i="21"/>
  <c r="G2" i="16"/>
  <c r="F5" i="21"/>
  <c r="AC4" i="21"/>
  <c r="F6" i="21"/>
  <c r="F4" i="21"/>
  <c r="F4" i="16"/>
  <c r="AC7" i="21"/>
  <c r="AG37" i="22" l="1"/>
  <c r="AG33" i="22"/>
  <c r="I35" i="22"/>
  <c r="AA35" i="22" s="1"/>
  <c r="AC35" i="22"/>
  <c r="AG35" i="22" s="1"/>
  <c r="AB46" i="21"/>
  <c r="Y35" i="21"/>
  <c r="P37" i="21" s="1"/>
  <c r="V33" i="21"/>
  <c r="U33" i="21" s="1"/>
  <c r="S33" i="21"/>
  <c r="J35" i="21" s="1"/>
  <c r="V35" i="21"/>
  <c r="U35" i="21" s="1"/>
  <c r="Y42" i="21"/>
  <c r="J46" i="21" s="1"/>
  <c r="AB42" i="21"/>
  <c r="M48" i="21" s="1"/>
  <c r="Y44" i="21"/>
  <c r="P46" i="21" s="1"/>
  <c r="V44" i="21"/>
  <c r="P33" i="21"/>
  <c r="S42" i="21"/>
  <c r="J44" i="21" s="1"/>
  <c r="V42" i="21"/>
  <c r="U42" i="21" s="1"/>
  <c r="AE44" i="21"/>
  <c r="P48" i="21" s="1"/>
  <c r="AI48" i="21" s="1"/>
  <c r="P42" i="21"/>
  <c r="AE46" i="21"/>
  <c r="V48" i="21" s="1"/>
  <c r="AB44" i="21"/>
  <c r="S48" i="21" s="1"/>
  <c r="Y33" i="21"/>
  <c r="J37" i="21" s="1"/>
  <c r="AE42" i="21"/>
  <c r="J48" i="21" s="1"/>
  <c r="AE33" i="21"/>
  <c r="Y48" i="21"/>
  <c r="S37" i="21"/>
  <c r="M35" i="21"/>
  <c r="AE35" i="21" s="1"/>
  <c r="S46" i="21"/>
  <c r="M44" i="21"/>
  <c r="O42" i="21"/>
  <c r="M37" i="21"/>
  <c r="G2" i="21"/>
  <c r="AA42" i="21" l="1"/>
  <c r="AI42" i="21"/>
  <c r="AG42" i="21"/>
  <c r="AC33" i="21"/>
  <c r="AG33" i="21" s="1"/>
  <c r="AI46" i="21"/>
  <c r="AK44" i="21"/>
  <c r="O46" i="21"/>
  <c r="U44" i="21"/>
  <c r="I48" i="21"/>
  <c r="AC37" i="21"/>
  <c r="O48" i="21"/>
  <c r="AK42" i="21"/>
  <c r="AM42" i="21" s="1"/>
  <c r="O37" i="21"/>
  <c r="U48" i="21"/>
  <c r="AG48" i="21" s="1"/>
  <c r="AA46" i="21"/>
  <c r="AA44" i="21"/>
  <c r="M46" i="21"/>
  <c r="AK46" i="21" s="1"/>
  <c r="AM46" i="21" s="1"/>
  <c r="O33" i="21"/>
  <c r="AA33" i="21" s="1"/>
  <c r="AE37" i="21"/>
  <c r="AI44" i="21"/>
  <c r="I44" i="21"/>
  <c r="AG44" i="21" s="1"/>
  <c r="AC35" i="21"/>
  <c r="AG35" i="21" s="1"/>
  <c r="I35" i="21"/>
  <c r="AA35" i="21" s="1"/>
  <c r="AK48" i="21"/>
  <c r="AM48" i="21" s="1"/>
  <c r="I37" i="21"/>
  <c r="AA37" i="21" s="1"/>
  <c r="G2" i="20"/>
  <c r="AG37" i="21" l="1"/>
  <c r="AM44" i="21"/>
  <c r="I46" i="21"/>
  <c r="AG46" i="21" s="1"/>
  <c r="C40" i="20"/>
  <c r="C31" i="20"/>
  <c r="AI28" i="20"/>
  <c r="AC28" i="20"/>
  <c r="V28" i="20"/>
  <c r="Q28" i="20"/>
  <c r="J28" i="20"/>
  <c r="AI26" i="20"/>
  <c r="V26" i="20"/>
  <c r="Q26" i="20"/>
  <c r="AI24" i="20"/>
  <c r="V24" i="20"/>
  <c r="Q24" i="20"/>
  <c r="AI22" i="20"/>
  <c r="V22" i="20"/>
  <c r="Q22" i="20"/>
  <c r="AI20" i="20"/>
  <c r="V20" i="20"/>
  <c r="Q20" i="20"/>
  <c r="AI18" i="20"/>
  <c r="V18" i="20"/>
  <c r="Q18" i="20"/>
  <c r="AI16" i="20"/>
  <c r="V16" i="20"/>
  <c r="Q16" i="20"/>
  <c r="AI14" i="20"/>
  <c r="V14" i="20"/>
  <c r="Q14" i="20"/>
  <c r="AI12" i="20"/>
  <c r="V12" i="20"/>
  <c r="Q12" i="20"/>
  <c r="AI10" i="20"/>
  <c r="V10" i="20"/>
  <c r="Q10" i="20"/>
  <c r="F5" i="20"/>
  <c r="F4" i="20"/>
  <c r="AC6" i="20"/>
  <c r="AC7" i="20"/>
  <c r="F6" i="20"/>
  <c r="AC5" i="20"/>
  <c r="AC4" i="20"/>
  <c r="P33" i="20" l="1"/>
  <c r="AC33" i="20" s="1"/>
  <c r="AB46" i="20"/>
  <c r="Y35" i="20"/>
  <c r="P37" i="20" s="1"/>
  <c r="V33" i="20"/>
  <c r="M37" i="20" s="1"/>
  <c r="AE42" i="20"/>
  <c r="J48" i="20" s="1"/>
  <c r="S33" i="20"/>
  <c r="V35" i="20"/>
  <c r="S37" i="20" s="1"/>
  <c r="Y42" i="20"/>
  <c r="J46" i="20" s="1"/>
  <c r="AB42" i="20"/>
  <c r="AA42" i="20" s="1"/>
  <c r="Y44" i="20"/>
  <c r="P46" i="20" s="1"/>
  <c r="S42" i="20"/>
  <c r="V42" i="20"/>
  <c r="M46" i="20" s="1"/>
  <c r="AE44" i="20"/>
  <c r="P48" i="20" s="1"/>
  <c r="V44" i="20"/>
  <c r="U44" i="20" s="1"/>
  <c r="P42" i="20"/>
  <c r="M44" i="20" s="1"/>
  <c r="AK44" i="20" s="1"/>
  <c r="AE46" i="20"/>
  <c r="V48" i="20" s="1"/>
  <c r="AB44" i="20"/>
  <c r="AA44" i="20" s="1"/>
  <c r="Y33" i="20"/>
  <c r="J37" i="20" s="1"/>
  <c r="J35" i="20"/>
  <c r="AE33" i="20"/>
  <c r="I37" i="20" l="1"/>
  <c r="U33" i="20"/>
  <c r="AC37" i="20"/>
  <c r="AI48" i="20"/>
  <c r="I46" i="20"/>
  <c r="AK42" i="20"/>
  <c r="O37" i="20"/>
  <c r="AA37" i="20"/>
  <c r="AA46" i="20"/>
  <c r="J44" i="20"/>
  <c r="AI44" i="20" s="1"/>
  <c r="AM44" i="20" s="1"/>
  <c r="AG33" i="20"/>
  <c r="S46" i="20"/>
  <c r="O46" i="20" s="1"/>
  <c r="M48" i="20"/>
  <c r="I48" i="20" s="1"/>
  <c r="S48" i="20"/>
  <c r="O48" i="20" s="1"/>
  <c r="U42" i="20"/>
  <c r="U35" i="20"/>
  <c r="AG46" i="20"/>
  <c r="Y48" i="20"/>
  <c r="U48" i="20" s="1"/>
  <c r="AI46" i="20"/>
  <c r="O42" i="20"/>
  <c r="AG42" i="20" s="1"/>
  <c r="AI42" i="20"/>
  <c r="AM42" i="20" s="1"/>
  <c r="O33" i="20"/>
  <c r="AA33" i="20" s="1"/>
  <c r="M35" i="20"/>
  <c r="AE35" i="20" s="1"/>
  <c r="AC35" i="20"/>
  <c r="AE37" i="20"/>
  <c r="AG37" i="20" s="1"/>
  <c r="I44" i="20"/>
  <c r="AC6" i="16"/>
  <c r="F5" i="16"/>
  <c r="AC5" i="16"/>
  <c r="AC7" i="16"/>
  <c r="AC4" i="16"/>
  <c r="F6" i="16"/>
  <c r="AG48" i="20" l="1"/>
  <c r="AG44" i="20"/>
  <c r="AK46" i="20"/>
  <c r="AM46" i="20" s="1"/>
  <c r="AK48" i="20"/>
  <c r="AM48" i="20" s="1"/>
  <c r="AG35" i="20"/>
  <c r="I35" i="20"/>
  <c r="AA35" i="20" s="1"/>
  <c r="C40" i="16"/>
  <c r="C61" i="10" l="1"/>
  <c r="C63" i="10"/>
  <c r="C65" i="10"/>
  <c r="C55" i="10"/>
  <c r="C57" i="10"/>
  <c r="C59" i="10"/>
  <c r="C53" i="10"/>
  <c r="C51" i="10"/>
  <c r="C49" i="10"/>
  <c r="C45" i="10"/>
  <c r="C47" i="10"/>
  <c r="C43" i="10"/>
  <c r="C41" i="10"/>
  <c r="C37" i="10"/>
  <c r="C39" i="10"/>
  <c r="C35" i="10"/>
  <c r="C29" i="10"/>
  <c r="C33" i="10"/>
  <c r="C31" i="10"/>
  <c r="C23" i="10"/>
  <c r="C25" i="10"/>
  <c r="C21" i="10"/>
  <c r="C27" i="10"/>
  <c r="C15" i="10"/>
  <c r="C19" i="10"/>
  <c r="C17" i="10"/>
  <c r="C13" i="10"/>
  <c r="C9" i="10"/>
  <c r="C11" i="10"/>
  <c r="C7" i="10"/>
  <c r="C5" i="10"/>
  <c r="C1" i="10"/>
  <c r="C3" i="10"/>
  <c r="AA4" i="14"/>
  <c r="AA4" i="12"/>
  <c r="K6" i="17"/>
  <c r="AA5" i="17"/>
  <c r="K5" i="12"/>
  <c r="AA6" i="13"/>
  <c r="AA5" i="3"/>
  <c r="K5" i="3"/>
  <c r="AA4" i="3"/>
  <c r="AA7" i="3"/>
  <c r="AA6" i="3"/>
  <c r="K4" i="12"/>
  <c r="AA6" i="14"/>
  <c r="AA7" i="12"/>
  <c r="K6" i="14"/>
  <c r="K5" i="14"/>
  <c r="AA5" i="12"/>
  <c r="K6" i="13"/>
  <c r="K5" i="13"/>
  <c r="K4" i="14"/>
  <c r="AA5" i="13"/>
  <c r="K5" i="17"/>
  <c r="K4" i="3"/>
  <c r="K4" i="13"/>
  <c r="AA4" i="17"/>
  <c r="AA4" i="13"/>
  <c r="K4" i="17"/>
  <c r="AA7" i="17"/>
  <c r="AA5" i="14"/>
  <c r="K6" i="3"/>
  <c r="K6" i="12"/>
  <c r="AA6" i="12"/>
  <c r="AA6" i="17"/>
  <c r="B5" i="10" l="1"/>
  <c r="D5" i="10"/>
  <c r="B27" i="10"/>
  <c r="B39" i="10"/>
  <c r="B65" i="10"/>
  <c r="B1" i="10"/>
  <c r="D1" i="10"/>
  <c r="B15" i="10"/>
  <c r="B35" i="10"/>
  <c r="B51" i="10"/>
  <c r="B3" i="10"/>
  <c r="B11" i="10"/>
  <c r="B19" i="10"/>
  <c r="B25" i="10"/>
  <c r="B29" i="10"/>
  <c r="B41" i="10"/>
  <c r="B49" i="10"/>
  <c r="B57" i="10"/>
  <c r="B61" i="10"/>
  <c r="B13" i="10"/>
  <c r="B31" i="10"/>
  <c r="B47" i="10"/>
  <c r="B53" i="10"/>
  <c r="B9" i="10"/>
  <c r="B23" i="10"/>
  <c r="B43" i="10"/>
  <c r="B55" i="10"/>
  <c r="B7" i="10"/>
  <c r="B17" i="10"/>
  <c r="B21" i="10"/>
  <c r="B33" i="10"/>
  <c r="B37" i="10"/>
  <c r="B45" i="10"/>
  <c r="B59" i="10"/>
  <c r="B63" i="10"/>
  <c r="T2" i="14"/>
  <c r="T2" i="3"/>
  <c r="T2" i="12"/>
  <c r="T2" i="13"/>
  <c r="T2" i="17"/>
  <c r="V20" i="14"/>
  <c r="Q20" i="14"/>
  <c r="V18" i="14"/>
  <c r="Q18" i="14"/>
  <c r="V16" i="14"/>
  <c r="Q16" i="14"/>
  <c r="V14" i="14"/>
  <c r="Q14" i="14"/>
  <c r="V12" i="14"/>
  <c r="Q12" i="14"/>
  <c r="V10" i="14"/>
  <c r="Q10" i="14"/>
  <c r="V26" i="12"/>
  <c r="Q26" i="12"/>
  <c r="V24" i="12"/>
  <c r="Q24" i="12"/>
  <c r="V22" i="12"/>
  <c r="Q22" i="12"/>
  <c r="V20" i="12"/>
  <c r="Q20" i="12"/>
  <c r="V18" i="12"/>
  <c r="Q18" i="12"/>
  <c r="V16" i="12"/>
  <c r="Q16" i="12"/>
  <c r="V14" i="12"/>
  <c r="Q14" i="12"/>
  <c r="V12" i="12"/>
  <c r="Q12" i="12"/>
  <c r="V10" i="12"/>
  <c r="Q10" i="12"/>
  <c r="V26" i="3"/>
  <c r="Q26" i="3"/>
  <c r="V24" i="3"/>
  <c r="Q24" i="3"/>
  <c r="V22" i="3"/>
  <c r="Q22" i="3"/>
  <c r="V20" i="3"/>
  <c r="Q20" i="3"/>
  <c r="V18" i="3"/>
  <c r="Q18" i="3"/>
  <c r="V16" i="3"/>
  <c r="Q16" i="3"/>
  <c r="V14" i="3"/>
  <c r="Q14" i="3"/>
  <c r="V12" i="3"/>
  <c r="Q12" i="3"/>
  <c r="V10" i="3"/>
  <c r="Q10" i="3"/>
  <c r="V44" i="14"/>
  <c r="S46" i="14" s="1"/>
  <c r="P42" i="14"/>
  <c r="V35" i="14"/>
  <c r="S37" i="14" s="1"/>
  <c r="AC28" i="16"/>
  <c r="J28" i="16"/>
  <c r="AI28" i="16"/>
  <c r="V28" i="16"/>
  <c r="Q28" i="16"/>
  <c r="AI28" i="14"/>
  <c r="AC28" i="14"/>
  <c r="V28" i="14"/>
  <c r="Q28" i="14"/>
  <c r="J28" i="14"/>
  <c r="AI26" i="14"/>
  <c r="X26" i="14"/>
  <c r="V26" i="14"/>
  <c r="Q26" i="14"/>
  <c r="J26" i="14"/>
  <c r="AI24" i="14"/>
  <c r="X24" i="14"/>
  <c r="V24" i="14"/>
  <c r="Q24" i="14"/>
  <c r="J24" i="14"/>
  <c r="AI22" i="14"/>
  <c r="AC22" i="14"/>
  <c r="V22" i="14"/>
  <c r="Q22" i="14"/>
  <c r="J22" i="14"/>
  <c r="AC22" i="13"/>
  <c r="J22" i="13"/>
  <c r="AI22" i="13"/>
  <c r="V22" i="13"/>
  <c r="Q22" i="13"/>
  <c r="AI28" i="13"/>
  <c r="AC28" i="13"/>
  <c r="V28" i="13"/>
  <c r="Q28" i="13"/>
  <c r="J28" i="13"/>
  <c r="AI28" i="12"/>
  <c r="AC28" i="12"/>
  <c r="V28" i="12"/>
  <c r="Q28" i="12"/>
  <c r="J28" i="12"/>
  <c r="AI28" i="3"/>
  <c r="AC28" i="3"/>
  <c r="V28" i="3"/>
  <c r="Q28" i="3"/>
  <c r="J28" i="3"/>
  <c r="AC28" i="17"/>
  <c r="J28" i="17"/>
  <c r="D3" i="10" l="1"/>
  <c r="D7" i="10"/>
  <c r="D9" i="10"/>
  <c r="D13" i="10"/>
  <c r="D11" i="10"/>
  <c r="Y42" i="14"/>
  <c r="J46" i="14" s="1"/>
  <c r="Y44" i="14"/>
  <c r="P46" i="14" s="1"/>
  <c r="Y35" i="14"/>
  <c r="P37" i="14" s="1"/>
  <c r="S42" i="14"/>
  <c r="J44" i="14" s="1"/>
  <c r="V42" i="14"/>
  <c r="M46" i="14" s="1"/>
  <c r="Y33" i="14"/>
  <c r="J37" i="14" s="1"/>
  <c r="V33" i="14"/>
  <c r="S33" i="14"/>
  <c r="J35" i="14" s="1"/>
  <c r="P33" i="14"/>
  <c r="S33" i="12"/>
  <c r="Y44" i="12"/>
  <c r="P46" i="12" s="1"/>
  <c r="P33" i="12"/>
  <c r="O33" i="12" s="1"/>
  <c r="AB46" i="12"/>
  <c r="V42" i="12"/>
  <c r="V33" i="12"/>
  <c r="M37" i="12" s="1"/>
  <c r="V44" i="12"/>
  <c r="AE46" i="12"/>
  <c r="V48" i="12" s="1"/>
  <c r="Y33" i="12"/>
  <c r="J37" i="12" s="1"/>
  <c r="S42" i="12"/>
  <c r="J44" i="12" s="1"/>
  <c r="Y35" i="12"/>
  <c r="P37" i="12" s="1"/>
  <c r="AE44" i="12"/>
  <c r="P48" i="12" s="1"/>
  <c r="AE42" i="12"/>
  <c r="J48" i="12" s="1"/>
  <c r="Y42" i="12"/>
  <c r="J46" i="12" s="1"/>
  <c r="P42" i="12"/>
  <c r="V35" i="12"/>
  <c r="S37" i="12" s="1"/>
  <c r="AE37" i="12" s="1"/>
  <c r="AB44" i="12"/>
  <c r="S48" i="12" s="1"/>
  <c r="AB42" i="12"/>
  <c r="S42" i="3"/>
  <c r="J44" i="3" s="1"/>
  <c r="Y35" i="3"/>
  <c r="P37" i="3" s="1"/>
  <c r="AE44" i="3"/>
  <c r="P48" i="3" s="1"/>
  <c r="AE42" i="3"/>
  <c r="J48" i="3" s="1"/>
  <c r="P42" i="3"/>
  <c r="V35" i="3"/>
  <c r="S37" i="3" s="1"/>
  <c r="AB44" i="3"/>
  <c r="S48" i="3" s="1"/>
  <c r="AB42" i="3"/>
  <c r="M48" i="3" s="1"/>
  <c r="S33" i="3"/>
  <c r="AE46" i="3"/>
  <c r="V48" i="3" s="1"/>
  <c r="Y42" i="3"/>
  <c r="J46" i="3" s="1"/>
  <c r="Y33" i="3"/>
  <c r="J37" i="3" s="1"/>
  <c r="Y44" i="3"/>
  <c r="P46" i="3" s="1"/>
  <c r="AB46" i="3"/>
  <c r="Y48" i="3" s="1"/>
  <c r="V42" i="3"/>
  <c r="M46" i="3" s="1"/>
  <c r="V33" i="3"/>
  <c r="M37" i="3" s="1"/>
  <c r="V44" i="3"/>
  <c r="S46" i="3" s="1"/>
  <c r="O46" i="3" s="1"/>
  <c r="P33" i="3"/>
  <c r="M35" i="3" s="1"/>
  <c r="O46" i="14"/>
  <c r="O37" i="14"/>
  <c r="J35" i="12"/>
  <c r="AE33" i="12"/>
  <c r="Y48" i="12"/>
  <c r="AA33" i="12"/>
  <c r="M35" i="12"/>
  <c r="AE35" i="12" s="1"/>
  <c r="M44" i="12"/>
  <c r="U33" i="12"/>
  <c r="AA44" i="12"/>
  <c r="AK42" i="3"/>
  <c r="M44" i="3"/>
  <c r="O42" i="3"/>
  <c r="J35" i="3"/>
  <c r="AE33" i="3"/>
  <c r="J22" i="17"/>
  <c r="X10" i="3"/>
  <c r="J16" i="3"/>
  <c r="M35" i="14"/>
  <c r="U42" i="14"/>
  <c r="AC44" i="14"/>
  <c r="AC46" i="14"/>
  <c r="I46" i="14"/>
  <c r="AA46" i="14" s="1"/>
  <c r="AC35" i="14"/>
  <c r="I35" i="14"/>
  <c r="AE46" i="14"/>
  <c r="M37" i="14"/>
  <c r="AE37" i="14" s="1"/>
  <c r="U44" i="14"/>
  <c r="U35" i="14"/>
  <c r="O42" i="14"/>
  <c r="AA42" i="14" s="1"/>
  <c r="AE42" i="14"/>
  <c r="M44" i="14"/>
  <c r="AE44" i="14" s="1"/>
  <c r="AC42" i="14"/>
  <c r="AG42" i="14" s="1"/>
  <c r="U48" i="3" l="1"/>
  <c r="O33" i="14"/>
  <c r="I44" i="3"/>
  <c r="AK44" i="12"/>
  <c r="AA42" i="12"/>
  <c r="I37" i="12"/>
  <c r="O48" i="12"/>
  <c r="AK42" i="12"/>
  <c r="U48" i="12"/>
  <c r="AG48" i="12" s="1"/>
  <c r="O42" i="12"/>
  <c r="AI42" i="12"/>
  <c r="AM42" i="12" s="1"/>
  <c r="M48" i="12"/>
  <c r="I48" i="12" s="1"/>
  <c r="U35" i="12"/>
  <c r="AK44" i="3"/>
  <c r="AI46" i="3"/>
  <c r="U35" i="3"/>
  <c r="AE35" i="3"/>
  <c r="AA46" i="3"/>
  <c r="U44" i="3"/>
  <c r="AG44" i="3" s="1"/>
  <c r="AA42" i="3"/>
  <c r="U33" i="3"/>
  <c r="AC33" i="3"/>
  <c r="AG33" i="3" s="1"/>
  <c r="AA44" i="3"/>
  <c r="AI44" i="3"/>
  <c r="U42" i="3"/>
  <c r="AG42" i="3" s="1"/>
  <c r="AE37" i="3"/>
  <c r="O33" i="3"/>
  <c r="AA33" i="3" s="1"/>
  <c r="U33" i="14"/>
  <c r="AA33" i="14" s="1"/>
  <c r="AE33" i="14"/>
  <c r="AC37" i="14"/>
  <c r="AG37" i="14" s="1"/>
  <c r="AA35" i="14"/>
  <c r="AE35" i="14"/>
  <c r="AG35" i="14" s="1"/>
  <c r="AC33" i="14"/>
  <c r="AG46" i="14"/>
  <c r="U44" i="12"/>
  <c r="S46" i="12"/>
  <c r="M46" i="12"/>
  <c r="I46" i="12" s="1"/>
  <c r="U42" i="12"/>
  <c r="AG42" i="12" s="1"/>
  <c r="AI48" i="12"/>
  <c r="O37" i="12"/>
  <c r="AA37" i="12" s="1"/>
  <c r="AC37" i="12"/>
  <c r="AG37" i="12" s="1"/>
  <c r="AC33" i="12"/>
  <c r="AG33" i="12" s="1"/>
  <c r="AI46" i="12"/>
  <c r="AI44" i="12"/>
  <c r="AM44" i="12" s="1"/>
  <c r="AA46" i="12"/>
  <c r="AK46" i="3"/>
  <c r="AM46" i="3" s="1"/>
  <c r="I46" i="3"/>
  <c r="AG46" i="3" s="1"/>
  <c r="AI42" i="3"/>
  <c r="AM42" i="3" s="1"/>
  <c r="O48" i="3"/>
  <c r="I37" i="3"/>
  <c r="AC37" i="3"/>
  <c r="AI48" i="3"/>
  <c r="O37" i="3"/>
  <c r="AC35" i="12"/>
  <c r="AG35" i="12" s="1"/>
  <c r="AA35" i="12"/>
  <c r="I35" i="12"/>
  <c r="I44" i="12"/>
  <c r="AG44" i="12" s="1"/>
  <c r="AC35" i="3"/>
  <c r="AG35" i="3" s="1"/>
  <c r="I35" i="3"/>
  <c r="AA35" i="3" s="1"/>
  <c r="AK48" i="3"/>
  <c r="I48" i="3"/>
  <c r="AG48" i="3" s="1"/>
  <c r="AG44" i="14"/>
  <c r="I37" i="14"/>
  <c r="AA37" i="14" s="1"/>
  <c r="I44" i="14"/>
  <c r="AA44" i="14" s="1"/>
  <c r="AA37" i="3" l="1"/>
  <c r="AK48" i="12"/>
  <c r="AM48" i="12" s="1"/>
  <c r="AM44" i="3"/>
  <c r="AG37" i="3"/>
  <c r="AG33" i="14"/>
  <c r="AK46" i="12"/>
  <c r="AM46" i="12" s="1"/>
  <c r="O46" i="12"/>
  <c r="AG46" i="12" s="1"/>
  <c r="AM48" i="3"/>
  <c r="AI28" i="17" l="1"/>
  <c r="V28" i="17"/>
  <c r="Q28" i="17"/>
  <c r="J10" i="17"/>
  <c r="C31" i="17"/>
  <c r="C33" i="17"/>
  <c r="I31" i="17" s="1"/>
  <c r="C40" i="17"/>
  <c r="C42" i="17"/>
  <c r="I40" i="17" s="1"/>
  <c r="AI26" i="17"/>
  <c r="V26" i="17"/>
  <c r="Q26" i="17"/>
  <c r="AI24" i="17"/>
  <c r="V24" i="17"/>
  <c r="Q24" i="17"/>
  <c r="AI22" i="17"/>
  <c r="V22" i="17"/>
  <c r="Q22" i="17"/>
  <c r="AI20" i="17"/>
  <c r="V20" i="17"/>
  <c r="Q20" i="17"/>
  <c r="AI18" i="17"/>
  <c r="V18" i="17"/>
  <c r="Q18" i="17"/>
  <c r="AI16" i="17"/>
  <c r="V16" i="17"/>
  <c r="Q16" i="17"/>
  <c r="AI14" i="17"/>
  <c r="V14" i="17"/>
  <c r="Q14" i="17"/>
  <c r="AI12" i="17"/>
  <c r="V12" i="17"/>
  <c r="Q12" i="17"/>
  <c r="AI10" i="17"/>
  <c r="V10" i="17"/>
  <c r="Q10" i="17"/>
  <c r="AI26" i="16"/>
  <c r="AI24" i="16"/>
  <c r="AI22" i="16"/>
  <c r="AI20" i="16"/>
  <c r="AI18" i="16"/>
  <c r="AI16" i="16"/>
  <c r="AI14" i="16"/>
  <c r="AI12" i="16"/>
  <c r="AI10" i="16"/>
  <c r="C31" i="16"/>
  <c r="V26" i="16"/>
  <c r="Q26" i="16"/>
  <c r="V24" i="16"/>
  <c r="Q24" i="16"/>
  <c r="V22" i="16"/>
  <c r="Q22" i="16"/>
  <c r="V20" i="16"/>
  <c r="Q20" i="16"/>
  <c r="V18" i="16"/>
  <c r="Q18" i="16"/>
  <c r="V16" i="16"/>
  <c r="Q16" i="16"/>
  <c r="V14" i="16"/>
  <c r="Q14" i="16"/>
  <c r="V12" i="16"/>
  <c r="Q12" i="16"/>
  <c r="V10" i="16"/>
  <c r="Q10" i="16"/>
  <c r="C40" i="14"/>
  <c r="C31" i="14"/>
  <c r="AI20" i="14"/>
  <c r="AI18" i="14"/>
  <c r="AI16" i="14"/>
  <c r="AI14" i="14"/>
  <c r="AI12" i="14"/>
  <c r="AI10" i="14"/>
  <c r="C46" i="14"/>
  <c r="U40" i="14" s="1"/>
  <c r="C44" i="14"/>
  <c r="O40" i="14" s="1"/>
  <c r="C42" i="14"/>
  <c r="I40" i="14" s="1"/>
  <c r="AI26" i="13"/>
  <c r="AI24" i="13"/>
  <c r="AI20" i="13"/>
  <c r="AI18" i="13"/>
  <c r="AI16" i="13"/>
  <c r="AI14" i="13"/>
  <c r="AI12" i="13"/>
  <c r="AI10" i="13"/>
  <c r="X26" i="13"/>
  <c r="X24" i="13"/>
  <c r="J26" i="13"/>
  <c r="J24" i="13"/>
  <c r="C40" i="13"/>
  <c r="C31" i="13"/>
  <c r="V26" i="13"/>
  <c r="Q26" i="13"/>
  <c r="V24" i="13"/>
  <c r="Q24" i="13"/>
  <c r="V20" i="13"/>
  <c r="Q20" i="13"/>
  <c r="V18" i="13"/>
  <c r="Q18" i="13"/>
  <c r="V16" i="13"/>
  <c r="Q16" i="13"/>
  <c r="V14" i="13"/>
  <c r="Q14" i="13"/>
  <c r="V12" i="13"/>
  <c r="Q12" i="13"/>
  <c r="V10" i="13"/>
  <c r="Q10" i="13"/>
  <c r="C42" i="12"/>
  <c r="I40" i="12" s="1"/>
  <c r="C40" i="12"/>
  <c r="C31" i="12"/>
  <c r="AI26" i="12"/>
  <c r="AI24" i="12"/>
  <c r="AI22" i="12"/>
  <c r="AI20" i="12"/>
  <c r="AI18" i="12"/>
  <c r="AI16" i="12"/>
  <c r="AI14" i="12"/>
  <c r="AI12" i="12"/>
  <c r="AI10" i="12"/>
  <c r="C37" i="12"/>
  <c r="U31" i="12" s="1"/>
  <c r="C44" i="12"/>
  <c r="O40" i="12" s="1"/>
  <c r="C33" i="12"/>
  <c r="I31" i="12" s="1"/>
  <c r="C65" i="11"/>
  <c r="C63" i="11"/>
  <c r="D63" i="11" s="1"/>
  <c r="C61" i="11"/>
  <c r="C59" i="11"/>
  <c r="C57" i="11"/>
  <c r="C55" i="11"/>
  <c r="C53" i="11"/>
  <c r="C51" i="11"/>
  <c r="C49" i="11"/>
  <c r="C47" i="11"/>
  <c r="C45" i="11"/>
  <c r="C43" i="11"/>
  <c r="C41" i="11"/>
  <c r="C39" i="11"/>
  <c r="C37" i="11"/>
  <c r="C35" i="11"/>
  <c r="C33" i="11"/>
  <c r="C31" i="11"/>
  <c r="C29" i="11"/>
  <c r="C27" i="11"/>
  <c r="C25" i="11"/>
  <c r="C23" i="11"/>
  <c r="C21" i="11"/>
  <c r="C19" i="11"/>
  <c r="C17" i="11"/>
  <c r="C15" i="11"/>
  <c r="C13" i="11"/>
  <c r="D13" i="11" s="1"/>
  <c r="C11" i="11"/>
  <c r="D11" i="11" s="1"/>
  <c r="C9" i="11"/>
  <c r="D9" i="11" s="1"/>
  <c r="C7" i="11"/>
  <c r="D7" i="11" s="1"/>
  <c r="C5" i="11"/>
  <c r="D5" i="11" s="1"/>
  <c r="C3" i="11"/>
  <c r="D3" i="11" s="1"/>
  <c r="C1" i="11"/>
  <c r="D1" i="11" s="1"/>
  <c r="D59" i="10"/>
  <c r="D49" i="10"/>
  <c r="C40" i="3"/>
  <c r="C31" i="3"/>
  <c r="AI26" i="3"/>
  <c r="AI24" i="3"/>
  <c r="AI22" i="3"/>
  <c r="AI20" i="3"/>
  <c r="AI18" i="3"/>
  <c r="AI16" i="3"/>
  <c r="AI14" i="3"/>
  <c r="AI12" i="3"/>
  <c r="AI10" i="3"/>
  <c r="D21" i="10" l="1"/>
  <c r="D45" i="10"/>
  <c r="D53" i="10"/>
  <c r="D27" i="10"/>
  <c r="D39" i="10"/>
  <c r="D55" i="10"/>
  <c r="D15" i="10"/>
  <c r="D43" i="10"/>
  <c r="D57" i="10"/>
  <c r="D61" i="10"/>
  <c r="D23" i="11"/>
  <c r="D39" i="11"/>
  <c r="D21" i="11"/>
  <c r="D37" i="11"/>
  <c r="D61" i="11"/>
  <c r="D19" i="11"/>
  <c r="D27" i="11"/>
  <c r="D35" i="11"/>
  <c r="D43" i="11"/>
  <c r="D51" i="11"/>
  <c r="D59" i="11"/>
  <c r="D17" i="10"/>
  <c r="D33" i="10"/>
  <c r="D37" i="10"/>
  <c r="D65" i="10"/>
  <c r="D31" i="10"/>
  <c r="D47" i="10"/>
  <c r="D51" i="10"/>
  <c r="D23" i="10"/>
  <c r="D35" i="10"/>
  <c r="D19" i="10"/>
  <c r="D25" i="10"/>
  <c r="D29" i="10"/>
  <c r="D41" i="10"/>
  <c r="D63" i="10"/>
  <c r="D15" i="11"/>
  <c r="D31" i="11"/>
  <c r="D47" i="11"/>
  <c r="D29" i="11"/>
  <c r="D45" i="11"/>
  <c r="D53" i="11"/>
  <c r="D17" i="11"/>
  <c r="D25" i="11"/>
  <c r="D33" i="11"/>
  <c r="D41" i="11"/>
  <c r="D49" i="11"/>
  <c r="D57" i="11"/>
  <c r="D65" i="11"/>
  <c r="D55" i="11"/>
  <c r="B53" i="11"/>
  <c r="B21" i="11"/>
  <c r="B51" i="11"/>
  <c r="B59" i="11"/>
  <c r="B45" i="11"/>
  <c r="B19" i="11"/>
  <c r="B27" i="11"/>
  <c r="B35" i="11"/>
  <c r="B43" i="11"/>
  <c r="B49" i="11"/>
  <c r="B9" i="11"/>
  <c r="B3" i="11"/>
  <c r="B1" i="11"/>
  <c r="AE44" i="16"/>
  <c r="P48" i="16" s="1"/>
  <c r="S42" i="16"/>
  <c r="Y35" i="16"/>
  <c r="P37" i="16" s="1"/>
  <c r="S33" i="16"/>
  <c r="J35" i="16" s="1"/>
  <c r="AE46" i="16"/>
  <c r="Y42" i="16"/>
  <c r="J46" i="16" s="1"/>
  <c r="Y33" i="16"/>
  <c r="Y44" i="16"/>
  <c r="AE42" i="16"/>
  <c r="J48" i="16" s="1"/>
  <c r="P42" i="16"/>
  <c r="V35" i="16"/>
  <c r="S37" i="16" s="1"/>
  <c r="O37" i="16" s="1"/>
  <c r="AB44" i="16"/>
  <c r="AB42" i="16"/>
  <c r="AA42" i="16" s="1"/>
  <c r="P33" i="16"/>
  <c r="O33" i="16" s="1"/>
  <c r="AB46" i="16"/>
  <c r="Y48" i="16" s="1"/>
  <c r="V33" i="16"/>
  <c r="V44" i="16"/>
  <c r="S46" i="16" s="1"/>
  <c r="V42" i="16"/>
  <c r="M46" i="16" s="1"/>
  <c r="Y35" i="17"/>
  <c r="M35" i="16"/>
  <c r="AE35" i="16" s="1"/>
  <c r="U42" i="16"/>
  <c r="M37" i="16"/>
  <c r="O42" i="16"/>
  <c r="AK42" i="16"/>
  <c r="J44" i="16"/>
  <c r="M44" i="16"/>
  <c r="AK44" i="16" s="1"/>
  <c r="AI42" i="16"/>
  <c r="S48" i="16"/>
  <c r="V48" i="16"/>
  <c r="P46" i="16"/>
  <c r="O46" i="16" s="1"/>
  <c r="B61" i="11"/>
  <c r="B41" i="11"/>
  <c r="B65" i="11"/>
  <c r="B57" i="11"/>
  <c r="B29" i="11"/>
  <c r="B37" i="11"/>
  <c r="B33" i="11"/>
  <c r="B15" i="11"/>
  <c r="B11" i="11"/>
  <c r="S42" i="13"/>
  <c r="Y44" i="13"/>
  <c r="P46" i="13" s="1"/>
  <c r="Y42" i="13"/>
  <c r="J46" i="13" s="1"/>
  <c r="P42" i="13"/>
  <c r="V44" i="13"/>
  <c r="V42" i="13"/>
  <c r="S33" i="13"/>
  <c r="Y35" i="13"/>
  <c r="P37" i="13" s="1"/>
  <c r="Y33" i="13"/>
  <c r="J37" i="13" s="1"/>
  <c r="P33" i="13"/>
  <c r="V35" i="13"/>
  <c r="V33" i="13"/>
  <c r="Y44" i="17"/>
  <c r="P46" i="17" s="1"/>
  <c r="AE42" i="17"/>
  <c r="Y33" i="17"/>
  <c r="J37" i="17" s="1"/>
  <c r="P37" i="17"/>
  <c r="AE44" i="17"/>
  <c r="Y42" i="17"/>
  <c r="J46" i="17" s="1"/>
  <c r="AE46" i="17"/>
  <c r="S42" i="17"/>
  <c r="S33" i="17"/>
  <c r="V44" i="17"/>
  <c r="AB42" i="17"/>
  <c r="V33" i="17"/>
  <c r="AB44" i="17"/>
  <c r="V42" i="17"/>
  <c r="V35" i="17"/>
  <c r="AB46" i="17"/>
  <c r="P42" i="17"/>
  <c r="P33" i="17"/>
  <c r="J10" i="3"/>
  <c r="J22" i="3"/>
  <c r="J12" i="3"/>
  <c r="J24" i="3"/>
  <c r="J18" i="3"/>
  <c r="C48" i="3"/>
  <c r="AA40" i="3" s="1"/>
  <c r="X24" i="3"/>
  <c r="X20" i="3"/>
  <c r="X14" i="3"/>
  <c r="J22" i="12"/>
  <c r="J10" i="12"/>
  <c r="X12" i="12"/>
  <c r="J26" i="12"/>
  <c r="J20" i="12"/>
  <c r="J20" i="13"/>
  <c r="J12" i="13"/>
  <c r="J18" i="14"/>
  <c r="J10" i="14"/>
  <c r="X12" i="14"/>
  <c r="J16" i="14"/>
  <c r="C44" i="17"/>
  <c r="O40" i="17" s="1"/>
  <c r="J26" i="17"/>
  <c r="X12" i="17"/>
  <c r="J20" i="17"/>
  <c r="C46" i="3"/>
  <c r="U40" i="3" s="1"/>
  <c r="J14" i="3"/>
  <c r="X26" i="3"/>
  <c r="X18" i="3"/>
  <c r="J24" i="12"/>
  <c r="J18" i="12"/>
  <c r="J12" i="12"/>
  <c r="C37" i="13"/>
  <c r="U31" i="13" s="1"/>
  <c r="X18" i="13"/>
  <c r="X14" i="13"/>
  <c r="J20" i="14"/>
  <c r="J12" i="14"/>
  <c r="J24" i="17"/>
  <c r="J18" i="17"/>
  <c r="J12" i="17"/>
  <c r="C37" i="3"/>
  <c r="U31" i="3" s="1"/>
  <c r="X22" i="3"/>
  <c r="X16" i="3"/>
  <c r="X22" i="12"/>
  <c r="X16" i="12"/>
  <c r="X24" i="12"/>
  <c r="X20" i="12"/>
  <c r="X14" i="12"/>
  <c r="X10" i="13"/>
  <c r="J14" i="13"/>
  <c r="X16" i="13"/>
  <c r="X20" i="13"/>
  <c r="X18" i="14"/>
  <c r="X14" i="14"/>
  <c r="C37" i="17"/>
  <c r="U31" i="17" s="1"/>
  <c r="X22" i="17"/>
  <c r="X16" i="17"/>
  <c r="C48" i="17"/>
  <c r="AA40" i="17" s="1"/>
  <c r="X20" i="17"/>
  <c r="X14" i="17"/>
  <c r="X24" i="17"/>
  <c r="J26" i="3"/>
  <c r="J20" i="3"/>
  <c r="X12" i="3"/>
  <c r="X10" i="12"/>
  <c r="J16" i="12"/>
  <c r="X26" i="12"/>
  <c r="X18" i="12"/>
  <c r="J14" i="12"/>
  <c r="C33" i="13"/>
  <c r="I31" i="13" s="1"/>
  <c r="J18" i="13"/>
  <c r="J10" i="13"/>
  <c r="C44" i="13"/>
  <c r="O40" i="13" s="1"/>
  <c r="X12" i="13"/>
  <c r="J16" i="13"/>
  <c r="X10" i="14"/>
  <c r="J14" i="14"/>
  <c r="X20" i="14"/>
  <c r="X16" i="14"/>
  <c r="C35" i="17"/>
  <c r="O31" i="17" s="1"/>
  <c r="J16" i="17"/>
  <c r="C46" i="17"/>
  <c r="U40" i="17" s="1"/>
  <c r="X26" i="17"/>
  <c r="X18" i="17"/>
  <c r="J14" i="17"/>
  <c r="AC37" i="17"/>
  <c r="B7" i="11"/>
  <c r="B5" i="11"/>
  <c r="B13" i="11"/>
  <c r="B31" i="11"/>
  <c r="B39" i="11"/>
  <c r="B47" i="11"/>
  <c r="B55" i="11"/>
  <c r="B63" i="11"/>
  <c r="B25" i="11"/>
  <c r="X10" i="17"/>
  <c r="B23" i="11"/>
  <c r="B17" i="11"/>
  <c r="AC46" i="13"/>
  <c r="C33" i="3"/>
  <c r="I31" i="3" s="1"/>
  <c r="C42" i="3"/>
  <c r="I40" i="3" s="1"/>
  <c r="C44" i="3"/>
  <c r="O40" i="3" s="1"/>
  <c r="C35" i="3"/>
  <c r="O31" i="3" s="1"/>
  <c r="C33" i="14"/>
  <c r="I31" i="14" s="1"/>
  <c r="C37" i="14"/>
  <c r="U31" i="14" s="1"/>
  <c r="C35" i="14"/>
  <c r="O31" i="14" s="1"/>
  <c r="C42" i="13"/>
  <c r="I40" i="13" s="1"/>
  <c r="C35" i="13"/>
  <c r="O31" i="13" s="1"/>
  <c r="C46" i="13"/>
  <c r="U40" i="13" s="1"/>
  <c r="C35" i="12"/>
  <c r="O31" i="12" s="1"/>
  <c r="C46" i="12"/>
  <c r="U40" i="12" s="1"/>
  <c r="C48" i="12"/>
  <c r="AA40" i="12" s="1"/>
  <c r="U33" i="16" l="1"/>
  <c r="AC35" i="16"/>
  <c r="AI48" i="16"/>
  <c r="J37" i="16"/>
  <c r="AA37" i="16" s="1"/>
  <c r="O48" i="16"/>
  <c r="AA44" i="16"/>
  <c r="AG35" i="16"/>
  <c r="AE33" i="16"/>
  <c r="AK46" i="16"/>
  <c r="AA33" i="16"/>
  <c r="U48" i="16"/>
  <c r="AG42" i="16"/>
  <c r="I35" i="16"/>
  <c r="AC33" i="16"/>
  <c r="AG33" i="16" s="1"/>
  <c r="AI42" i="17"/>
  <c r="AI46" i="17"/>
  <c r="M48" i="16"/>
  <c r="U35" i="16"/>
  <c r="AA35" i="16" s="1"/>
  <c r="U44" i="16"/>
  <c r="AA46" i="16"/>
  <c r="AI46" i="16"/>
  <c r="AC37" i="16"/>
  <c r="I37" i="16"/>
  <c r="I44" i="16"/>
  <c r="AG44" i="16" s="1"/>
  <c r="AI44" i="16"/>
  <c r="AM44" i="16" s="1"/>
  <c r="I46" i="16"/>
  <c r="AG46" i="16" s="1"/>
  <c r="AM42" i="16"/>
  <c r="AE37" i="16"/>
  <c r="AK48" i="16"/>
  <c r="AM48" i="16" s="1"/>
  <c r="I48" i="16"/>
  <c r="AG48" i="16" s="1"/>
  <c r="S37" i="13"/>
  <c r="U35" i="13"/>
  <c r="AC37" i="13"/>
  <c r="J35" i="13"/>
  <c r="AE33" i="13"/>
  <c r="S46" i="13"/>
  <c r="O46" i="13" s="1"/>
  <c r="U44" i="13"/>
  <c r="J44" i="13"/>
  <c r="AE42" i="13"/>
  <c r="M37" i="13"/>
  <c r="AE37" i="13" s="1"/>
  <c r="U33" i="13"/>
  <c r="M35" i="13"/>
  <c r="AE35" i="13" s="1"/>
  <c r="O33" i="13"/>
  <c r="AA33" i="13"/>
  <c r="AC33" i="13"/>
  <c r="M46" i="13"/>
  <c r="U42" i="13"/>
  <c r="AA42" i="13"/>
  <c r="M44" i="13"/>
  <c r="AE44" i="13" s="1"/>
  <c r="AC42" i="13"/>
  <c r="AG42" i="13" s="1"/>
  <c r="O42" i="13"/>
  <c r="O37" i="13"/>
  <c r="J48" i="17"/>
  <c r="P48" i="17"/>
  <c r="V48" i="17"/>
  <c r="J44" i="17"/>
  <c r="AI44" i="17" s="1"/>
  <c r="AK42" i="17"/>
  <c r="J35" i="17"/>
  <c r="AC35" i="17" s="1"/>
  <c r="AE33" i="17"/>
  <c r="U44" i="17"/>
  <c r="S46" i="17"/>
  <c r="O46" i="17" s="1"/>
  <c r="AA42" i="17"/>
  <c r="M48" i="17"/>
  <c r="U33" i="17"/>
  <c r="M37" i="17"/>
  <c r="I37" i="17" s="1"/>
  <c r="AA44" i="17"/>
  <c r="S48" i="17"/>
  <c r="M46" i="17"/>
  <c r="U42" i="17"/>
  <c r="S37" i="17"/>
  <c r="U35" i="17"/>
  <c r="AA46" i="17"/>
  <c r="Y48" i="17"/>
  <c r="AG42" i="17"/>
  <c r="O42" i="17"/>
  <c r="M44" i="17"/>
  <c r="M35" i="17"/>
  <c r="O33" i="17"/>
  <c r="AA33" i="17" s="1"/>
  <c r="AC33" i="17"/>
  <c r="AG33" i="17" s="1"/>
  <c r="AE5" i="21"/>
  <c r="H5" i="22"/>
  <c r="AE5" i="23"/>
  <c r="H5" i="16"/>
  <c r="AE6" i="20"/>
  <c r="H5" i="21"/>
  <c r="AE5" i="20"/>
  <c r="AE4" i="20"/>
  <c r="AE6" i="16"/>
  <c r="H4" i="22"/>
  <c r="AE4" i="16"/>
  <c r="H4" i="23"/>
  <c r="H4" i="20"/>
  <c r="AE7" i="20"/>
  <c r="H6" i="22"/>
  <c r="H6" i="16"/>
  <c r="AE7" i="21"/>
  <c r="H6" i="20"/>
  <c r="AE6" i="23"/>
  <c r="H4" i="21"/>
  <c r="H6" i="23"/>
  <c r="AE4" i="23"/>
  <c r="H5" i="20"/>
  <c r="AE7" i="16"/>
  <c r="AE4" i="21"/>
  <c r="AE4" i="22"/>
  <c r="AE6" i="21"/>
  <c r="H5" i="23"/>
  <c r="AE5" i="22"/>
  <c r="H6" i="21"/>
  <c r="H4" i="16"/>
  <c r="AE6" i="22"/>
  <c r="AE5" i="16"/>
  <c r="T2" i="23" l="1"/>
  <c r="AM46" i="16"/>
  <c r="I48" i="17"/>
  <c r="AI48" i="17"/>
  <c r="AM42" i="17"/>
  <c r="X14" i="16"/>
  <c r="C48" i="16"/>
  <c r="AA40" i="16" s="1"/>
  <c r="X20" i="16"/>
  <c r="X24" i="16"/>
  <c r="J26" i="16"/>
  <c r="X12" i="16"/>
  <c r="J20" i="16"/>
  <c r="C44" i="16"/>
  <c r="O40" i="16" s="1"/>
  <c r="C46" i="21"/>
  <c r="U40" i="21" s="1"/>
  <c r="X18" i="21"/>
  <c r="X26" i="21"/>
  <c r="J14" i="21"/>
  <c r="J24" i="21"/>
  <c r="J12" i="21"/>
  <c r="J18" i="21"/>
  <c r="C42" i="21"/>
  <c r="I40" i="21" s="1"/>
  <c r="X10" i="21"/>
  <c r="J16" i="21"/>
  <c r="C35" i="21"/>
  <c r="O31" i="21" s="1"/>
  <c r="J26" i="21"/>
  <c r="C44" i="21"/>
  <c r="O40" i="21" s="1"/>
  <c r="J20" i="21"/>
  <c r="X12" i="21"/>
  <c r="C48" i="20"/>
  <c r="AA40" i="20" s="1"/>
  <c r="X14" i="20"/>
  <c r="X24" i="20"/>
  <c r="X20" i="20"/>
  <c r="X16" i="16"/>
  <c r="X22" i="16"/>
  <c r="T2" i="16"/>
  <c r="X16" i="23"/>
  <c r="X20" i="23"/>
  <c r="C46" i="23"/>
  <c r="U40" i="23" s="1"/>
  <c r="C42" i="22"/>
  <c r="I40" i="22" s="1"/>
  <c r="J12" i="22"/>
  <c r="J20" i="22"/>
  <c r="X14" i="21"/>
  <c r="X20" i="21"/>
  <c r="C48" i="21"/>
  <c r="AA40" i="21" s="1"/>
  <c r="X24" i="21"/>
  <c r="J14" i="16"/>
  <c r="X18" i="16"/>
  <c r="X26" i="16"/>
  <c r="C46" i="16"/>
  <c r="U40" i="16" s="1"/>
  <c r="J10" i="20"/>
  <c r="C33" i="20"/>
  <c r="I31" i="20" s="1"/>
  <c r="J22" i="20"/>
  <c r="C44" i="22"/>
  <c r="O40" i="22" s="1"/>
  <c r="X12" i="22"/>
  <c r="J16" i="22"/>
  <c r="C42" i="23"/>
  <c r="I40" i="23" s="1"/>
  <c r="J12" i="23"/>
  <c r="J20" i="23"/>
  <c r="C37" i="23"/>
  <c r="U31" i="23" s="1"/>
  <c r="X14" i="23"/>
  <c r="X18" i="23"/>
  <c r="J26" i="20"/>
  <c r="C44" i="20"/>
  <c r="O40" i="20" s="1"/>
  <c r="J20" i="20"/>
  <c r="X12" i="20"/>
  <c r="C37" i="20"/>
  <c r="U31" i="20" s="1"/>
  <c r="T2" i="20"/>
  <c r="X22" i="20"/>
  <c r="X16" i="20"/>
  <c r="J14" i="20"/>
  <c r="C46" i="20"/>
  <c r="U40" i="20" s="1"/>
  <c r="X26" i="20"/>
  <c r="X18" i="20"/>
  <c r="X10" i="23"/>
  <c r="C35" i="23"/>
  <c r="O31" i="23" s="1"/>
  <c r="J14" i="23"/>
  <c r="J10" i="16"/>
  <c r="J22" i="16"/>
  <c r="C33" i="23"/>
  <c r="I31" i="23" s="1"/>
  <c r="J18" i="23"/>
  <c r="J10" i="23"/>
  <c r="C42" i="16"/>
  <c r="I40" i="16" s="1"/>
  <c r="J24" i="16"/>
  <c r="J18" i="16"/>
  <c r="J12" i="16"/>
  <c r="C35" i="22"/>
  <c r="O31" i="22" s="1"/>
  <c r="X10" i="22"/>
  <c r="J14" i="22"/>
  <c r="C33" i="22"/>
  <c r="I31" i="22" s="1"/>
  <c r="J18" i="22"/>
  <c r="J10" i="22"/>
  <c r="C35" i="20"/>
  <c r="O31" i="20" s="1"/>
  <c r="X10" i="20"/>
  <c r="J16" i="20"/>
  <c r="C46" i="22"/>
  <c r="U40" i="22" s="1"/>
  <c r="X20" i="22"/>
  <c r="X16" i="22"/>
  <c r="C44" i="23"/>
  <c r="O40" i="23" s="1"/>
  <c r="J16" i="23"/>
  <c r="X12" i="23"/>
  <c r="J22" i="21"/>
  <c r="C33" i="21"/>
  <c r="I31" i="21" s="1"/>
  <c r="J10" i="21"/>
  <c r="J24" i="20"/>
  <c r="J12" i="20"/>
  <c r="J18" i="20"/>
  <c r="C42" i="20"/>
  <c r="I40" i="20" s="1"/>
  <c r="X16" i="21"/>
  <c r="T2" i="21"/>
  <c r="X22" i="21"/>
  <c r="C37" i="21"/>
  <c r="U31" i="21" s="1"/>
  <c r="C37" i="22"/>
  <c r="U31" i="22" s="1"/>
  <c r="X18" i="22"/>
  <c r="T2" i="22"/>
  <c r="X14" i="22"/>
  <c r="AG33" i="13"/>
  <c r="J16" i="16"/>
  <c r="X10" i="16"/>
  <c r="AG37" i="16"/>
  <c r="C33" i="16"/>
  <c r="I31" i="16" s="1"/>
  <c r="AC44" i="13"/>
  <c r="AG44" i="13" s="1"/>
  <c r="I44" i="13"/>
  <c r="AA44" i="13" s="1"/>
  <c r="AC35" i="13"/>
  <c r="AG35" i="13" s="1"/>
  <c r="AA35" i="13"/>
  <c r="I35" i="13"/>
  <c r="I46" i="13"/>
  <c r="AA46" i="13" s="1"/>
  <c r="AE46" i="13"/>
  <c r="AG46" i="13" s="1"/>
  <c r="I37" i="13"/>
  <c r="AA37" i="13" s="1"/>
  <c r="AG37" i="13"/>
  <c r="O48" i="17"/>
  <c r="I46" i="17"/>
  <c r="AK46" i="17"/>
  <c r="AM46" i="17" s="1"/>
  <c r="AG46" i="17"/>
  <c r="AE37" i="17"/>
  <c r="AG37" i="17" s="1"/>
  <c r="O37" i="17"/>
  <c r="AA37" i="17" s="1"/>
  <c r="U48" i="17"/>
  <c r="AG48" i="17" s="1"/>
  <c r="AK48" i="17"/>
  <c r="AM48" i="17" s="1"/>
  <c r="AK44" i="17"/>
  <c r="AM44" i="17" s="1"/>
  <c r="I44" i="17"/>
  <c r="AG44" i="17" s="1"/>
  <c r="AE35" i="17"/>
  <c r="AG35" i="17" s="1"/>
  <c r="I35" i="17"/>
  <c r="AA35" i="17" s="1"/>
  <c r="C35" i="16"/>
  <c r="O31" i="16" s="1"/>
  <c r="C37" i="16"/>
  <c r="U31" i="16" s="1"/>
</calcChain>
</file>

<file path=xl/sharedStrings.xml><?xml version="1.0" encoding="utf-8"?>
<sst xmlns="http://schemas.openxmlformats.org/spreadsheetml/2006/main" count="2321" uniqueCount="328">
  <si>
    <t>②</t>
  </si>
  <si>
    <t>③</t>
  </si>
  <si>
    <t>Ｅ</t>
  </si>
  <si>
    <t>ｃ</t>
  </si>
  <si>
    <t>ｄ</t>
  </si>
  <si>
    <t>⑥</t>
  </si>
  <si>
    <t>時　間</t>
  </si>
  <si>
    <t>対　戦</t>
  </si>
  <si>
    <t>審　判</t>
  </si>
  <si>
    <t>①</t>
  </si>
  <si>
    <t>ー</t>
  </si>
  <si>
    <t>④</t>
  </si>
  <si>
    <t>⑤</t>
  </si>
  <si>
    <t>会場</t>
  </si>
  <si>
    <t>会場担当</t>
  </si>
  <si>
    <t>開催日</t>
  </si>
  <si>
    <t>試合開始</t>
  </si>
  <si>
    <t>代表者サイン</t>
  </si>
  <si>
    <t>チーム名</t>
  </si>
  <si>
    <t>得点</t>
  </si>
  <si>
    <t>主審／１審／２審／４審</t>
  </si>
  <si>
    <t>－</t>
  </si>
  <si>
    <t>勝点</t>
  </si>
  <si>
    <t>失点</t>
  </si>
  <si>
    <t>得失差</t>
  </si>
  <si>
    <t>順位</t>
  </si>
  <si>
    <t>警告／退場</t>
  </si>
  <si>
    <t>氏　　名</t>
  </si>
  <si>
    <t>番　　号</t>
  </si>
  <si>
    <t>理　　由</t>
  </si>
  <si>
    <t>警告　　退場</t>
  </si>
  <si>
    <t>　第３位　決定戦</t>
  </si>
  <si>
    <t>対　　戦</t>
  </si>
  <si>
    <t>①勝</t>
  </si>
  <si>
    <t>②勝</t>
  </si>
  <si>
    <t>③勝</t>
  </si>
  <si>
    <t>②敗</t>
  </si>
  <si>
    <t>③敗</t>
  </si>
  <si>
    <t>宇河地区</t>
  </si>
  <si>
    <t>第１代表</t>
  </si>
  <si>
    <t>第２代表</t>
  </si>
  <si>
    <t>第３代表</t>
  </si>
  <si>
    <t>第５回 関東少年サッカー大会 栃木県大会宇河地区予選  【Ｂブロック　第１日】</t>
    <phoneticPr fontId="11"/>
  </si>
  <si>
    <t>第５回 関東少年サッカー大会 栃木県大会宇河地区予選  【Ｃブロック　第１日】</t>
    <phoneticPr fontId="11"/>
  </si>
  <si>
    <t>第５回 関東少年サッカー大会 栃木県大会宇河地区予選  【Ｄブロック　第１日】</t>
    <phoneticPr fontId="11"/>
  </si>
  <si>
    <t>第５回 関東少年サッカー大会 栃木県大会宇河地区予選  【Ｅブロック　第１日】</t>
    <phoneticPr fontId="11"/>
  </si>
  <si>
    <t>会場担当</t>
    <rPh sb="0" eb="2">
      <t>カイジョウ</t>
    </rPh>
    <rPh sb="2" eb="4">
      <t>タントウ</t>
    </rPh>
    <phoneticPr fontId="11"/>
  </si>
  <si>
    <t>会場担当</t>
    <rPh sb="0" eb="2">
      <t>カイジョウ</t>
    </rPh>
    <rPh sb="2" eb="4">
      <t>タントウ</t>
    </rPh>
    <phoneticPr fontId="11"/>
  </si>
  <si>
    <t>【監督会議：8時20分】【試合時間：15分-5分-15分】</t>
  </si>
  <si>
    <t>ａ</t>
    <phoneticPr fontId="11"/>
  </si>
  <si>
    <t>ｂ</t>
    <phoneticPr fontId="11"/>
  </si>
  <si>
    <t>ｅ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</si>
  <si>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</si>
  <si>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</si>
  <si>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</si>
  <si>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</si>
  <si>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</si>
  <si>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第５回 関東少年サッカー大会 栃木県大会宇河地区予選  【Ａブロック　第１日】</t>
    <phoneticPr fontId="11"/>
  </si>
  <si>
    <t>第５回 関東少年サッカー大会　栃木県大会宇河地区予選　　【Ｃブロック　第２日】</t>
    <phoneticPr fontId="11"/>
  </si>
  <si>
    <t>ａ</t>
    <phoneticPr fontId="11"/>
  </si>
  <si>
    <t>ｂ</t>
    <phoneticPr fontId="11"/>
  </si>
  <si>
    <t>ｃ</t>
    <phoneticPr fontId="11"/>
  </si>
  <si>
    <t>ｄ</t>
    <phoneticPr fontId="11"/>
  </si>
  <si>
    <t>第５回 関東少年サッカー大会　栃木県大会宇河地区予選　　【Ｄブロック　第２日】</t>
    <phoneticPr fontId="11"/>
  </si>
  <si>
    <t>ｇ</t>
    <phoneticPr fontId="11"/>
  </si>
  <si>
    <t>ｈ</t>
    <phoneticPr fontId="11"/>
  </si>
  <si>
    <t>ｅ</t>
    <phoneticPr fontId="11"/>
  </si>
  <si>
    <t>ｆ</t>
    <phoneticPr fontId="11"/>
  </si>
  <si>
    <t>第５回 関東少年サッカー大会　栃木県大会宇河地区予選　　【Ｅブロック　第２日】</t>
    <phoneticPr fontId="11"/>
  </si>
  <si>
    <t>ｉ</t>
    <phoneticPr fontId="11"/>
  </si>
  <si>
    <t>ｊ</t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</si>
  <si>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</si>
  <si>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</si>
  <si>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</si>
  <si>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</si>
  <si>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e</t>
    <phoneticPr fontId="11"/>
  </si>
  <si>
    <t>f</t>
    <phoneticPr fontId="11"/>
  </si>
  <si>
    <t>g</t>
    <phoneticPr fontId="11"/>
  </si>
  <si>
    <t>h</t>
    <phoneticPr fontId="11"/>
  </si>
  <si>
    <t>j</t>
    <phoneticPr fontId="11"/>
  </si>
  <si>
    <t>i</t>
    <phoneticPr fontId="11"/>
  </si>
  <si>
    <t>B列　順位ソート</t>
    <rPh sb="1" eb="2">
      <t>レツ</t>
    </rPh>
    <phoneticPr fontId="11"/>
  </si>
  <si>
    <t>棄権</t>
    <rPh sb="0" eb="2">
      <t>キケン</t>
    </rPh>
    <phoneticPr fontId="11"/>
  </si>
  <si>
    <t>会場担当</t>
    <phoneticPr fontId="11"/>
  </si>
  <si>
    <t>昭和・戸祭ＳＣ</t>
    <phoneticPr fontId="11"/>
  </si>
  <si>
    <t>清原ＳＳＳ</t>
    <phoneticPr fontId="11"/>
  </si>
  <si>
    <t>富士見ＳＳＳ</t>
    <rPh sb="0" eb="3">
      <t>フジミ</t>
    </rPh>
    <phoneticPr fontId="11"/>
  </si>
  <si>
    <t>仲島　新太</t>
    <rPh sb="0" eb="1">
      <t>ナカ</t>
    </rPh>
    <rPh sb="1" eb="2">
      <t>シマ</t>
    </rPh>
    <rPh sb="3" eb="4">
      <t>シン</t>
    </rPh>
    <rPh sb="4" eb="5">
      <t>タ</t>
    </rPh>
    <phoneticPr fontId="11"/>
  </si>
  <si>
    <t>キーパーへのチャージ</t>
    <phoneticPr fontId="11"/>
  </si>
  <si>
    <t>ブラッドレスＳＳ</t>
    <phoneticPr fontId="11"/>
  </si>
  <si>
    <t>チェルビアット</t>
    <phoneticPr fontId="11"/>
  </si>
  <si>
    <t>緑が丘ＹＦＣ</t>
    <phoneticPr fontId="11"/>
  </si>
  <si>
    <t>石井ＦＣ</t>
    <phoneticPr fontId="11"/>
  </si>
  <si>
    <t>Ｓ４スペランツァ</t>
    <phoneticPr fontId="11"/>
  </si>
  <si>
    <t>細谷ＳＣ</t>
    <phoneticPr fontId="11"/>
  </si>
  <si>
    <t>ＳＵＧＡＯ ＳＣ</t>
    <phoneticPr fontId="11"/>
  </si>
  <si>
    <t>豊郷ＪＦＣ</t>
    <phoneticPr fontId="11"/>
  </si>
  <si>
    <t>第５回 関東少年サッカー大会　栃木県大会宇河地区予選　　【Ｂブロック　第２日】</t>
    <phoneticPr fontId="11"/>
  </si>
  <si>
    <t>第５回 関東少年サッカー大会　栃木県大会宇河地区予選　　【Ａブロック　第２日】</t>
    <phoneticPr fontId="11"/>
  </si>
  <si>
    <t>Ｂ</t>
    <phoneticPr fontId="11"/>
  </si>
  <si>
    <t>Ｄ</t>
    <phoneticPr fontId="11"/>
  </si>
  <si>
    <t>Ｅ</t>
    <phoneticPr fontId="11"/>
  </si>
  <si>
    <t>Ｃ</t>
    <phoneticPr fontId="11"/>
  </si>
  <si>
    <t>第１シード</t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</si>
  <si>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</si>
  <si>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</si>
  <si>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</si>
  <si>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</si>
  <si>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E</t>
    <phoneticPr fontId="11"/>
  </si>
  <si>
    <t>ＪＦＡバーモントカップ
第２９回全日本少年Ｕ－１２フットサル選手権大会 宇河地区予選</t>
    <phoneticPr fontId="11"/>
  </si>
  <si>
    <t>９：３０</t>
    <phoneticPr fontId="11"/>
  </si>
  <si>
    <t>１０：００</t>
    <phoneticPr fontId="11"/>
  </si>
  <si>
    <t>１０：３０</t>
    <phoneticPr fontId="11"/>
  </si>
  <si>
    <t>１１：００</t>
    <phoneticPr fontId="11"/>
  </si>
  <si>
    <t>１１：３０</t>
    <phoneticPr fontId="11"/>
  </si>
  <si>
    <t>Ａ</t>
    <phoneticPr fontId="11"/>
  </si>
  <si>
    <t>審判</t>
    <phoneticPr fontId="11"/>
  </si>
  <si>
    <t>Ｂ</t>
    <phoneticPr fontId="11"/>
  </si>
  <si>
    <t>Ｃ</t>
    <phoneticPr fontId="11"/>
  </si>
  <si>
    <t>Ａ</t>
    <phoneticPr fontId="11"/>
  </si>
  <si>
    <t>Ａコート</t>
    <phoneticPr fontId="11"/>
  </si>
  <si>
    <t>Ｂコート</t>
    <phoneticPr fontId="11"/>
  </si>
  <si>
    <t>Ｄ</t>
    <phoneticPr fontId="11"/>
  </si>
  <si>
    <t>E</t>
    <phoneticPr fontId="11"/>
  </si>
  <si>
    <t>Ｂ</t>
    <phoneticPr fontId="10"/>
  </si>
  <si>
    <t>Ｃ</t>
    <phoneticPr fontId="10"/>
  </si>
  <si>
    <t>１２：００</t>
    <phoneticPr fontId="10"/>
  </si>
  <si>
    <t>Ｄ</t>
    <phoneticPr fontId="10"/>
  </si>
  <si>
    <t>Ｅ</t>
    <phoneticPr fontId="10"/>
  </si>
  <si>
    <t>⑦</t>
    <phoneticPr fontId="10"/>
  </si>
  <si>
    <t>⑧</t>
    <phoneticPr fontId="10"/>
  </si>
  <si>
    <t>⑨</t>
    <phoneticPr fontId="10"/>
  </si>
  <si>
    <t>⑤</t>
    <phoneticPr fontId="10"/>
  </si>
  <si>
    <t>⑥</t>
    <phoneticPr fontId="10"/>
  </si>
  <si>
    <t>⑩</t>
    <phoneticPr fontId="10"/>
  </si>
  <si>
    <t>⑪</t>
    <phoneticPr fontId="10"/>
  </si>
  <si>
    <t>Ａ</t>
    <phoneticPr fontId="10"/>
  </si>
  <si>
    <t>④</t>
    <phoneticPr fontId="11"/>
  </si>
  <si>
    <t>①負</t>
    <rPh sb="1" eb="2">
      <t>マ</t>
    </rPh>
    <phoneticPr fontId="11"/>
  </si>
  <si>
    <t>②負</t>
    <rPh sb="1" eb="2">
      <t>マ</t>
    </rPh>
    <phoneticPr fontId="11"/>
  </si>
  <si>
    <t>Ｃ1位</t>
    <rPh sb="2" eb="3">
      <t>イ</t>
    </rPh>
    <phoneticPr fontId="11"/>
  </si>
  <si>
    <t>Ｂ1位</t>
    <rPh sb="2" eb="3">
      <t>イ</t>
    </rPh>
    <phoneticPr fontId="11"/>
  </si>
  <si>
    <t>勝</t>
    <rPh sb="0" eb="1">
      <t>カチ</t>
    </rPh>
    <phoneticPr fontId="11"/>
  </si>
  <si>
    <t>①勝</t>
    <rPh sb="1" eb="2">
      <t>カ</t>
    </rPh>
    <phoneticPr fontId="11"/>
  </si>
  <si>
    <t>②勝</t>
    <rPh sb="1" eb="2">
      <t>カチ</t>
    </rPh>
    <phoneticPr fontId="11"/>
  </si>
  <si>
    <t>Ｄ</t>
    <phoneticPr fontId="11"/>
  </si>
  <si>
    <t>Ｃ</t>
    <phoneticPr fontId="11"/>
  </si>
  <si>
    <t>①</t>
    <phoneticPr fontId="11"/>
  </si>
  <si>
    <t>②</t>
    <phoneticPr fontId="11"/>
  </si>
  <si>
    <t>負</t>
    <rPh sb="0" eb="1">
      <t>マ</t>
    </rPh>
    <phoneticPr fontId="11"/>
  </si>
  <si>
    <t>Ａ１</t>
    <phoneticPr fontId="11"/>
  </si>
  <si>
    <t>Ａ２</t>
    <phoneticPr fontId="11"/>
  </si>
  <si>
    <t>Ｂ１</t>
    <phoneticPr fontId="11"/>
  </si>
  <si>
    <t>Ｂ２</t>
    <phoneticPr fontId="11"/>
  </si>
  <si>
    <t>Ｃ１</t>
    <phoneticPr fontId="11"/>
  </si>
  <si>
    <t>Ｃ２</t>
    <phoneticPr fontId="11"/>
  </si>
  <si>
    <t>Ｄ１</t>
    <phoneticPr fontId="11"/>
  </si>
  <si>
    <t>Ｄ２</t>
    <phoneticPr fontId="11"/>
  </si>
  <si>
    <t>Ｄ３</t>
    <phoneticPr fontId="11"/>
  </si>
  <si>
    <t>Ｅ１</t>
    <phoneticPr fontId="11"/>
  </si>
  <si>
    <t>Ｅ２</t>
    <phoneticPr fontId="11"/>
  </si>
  <si>
    <t>Ｅ３</t>
    <phoneticPr fontId="11"/>
  </si>
  <si>
    <t>☆　４リーグ戦　☆</t>
    <phoneticPr fontId="11"/>
  </si>
  <si>
    <t>☆　３リーグ戦　☆</t>
    <phoneticPr fontId="11"/>
  </si>
  <si>
    <t>Ｅ</t>
    <phoneticPr fontId="10"/>
  </si>
  <si>
    <t>Ｄ</t>
    <phoneticPr fontId="10"/>
  </si>
  <si>
    <t>９：５５</t>
    <phoneticPr fontId="10"/>
  </si>
  <si>
    <t>⑩</t>
    <phoneticPr fontId="10"/>
  </si>
  <si>
    <t>１０：２５</t>
    <phoneticPr fontId="10"/>
  </si>
  <si>
    <t>１０：５５</t>
    <phoneticPr fontId="10"/>
  </si>
  <si>
    <t>１１：２５</t>
    <phoneticPr fontId="10"/>
  </si>
  <si>
    <t>１１：５５</t>
    <phoneticPr fontId="10"/>
  </si>
  <si>
    <t>１２：２５</t>
    <phoneticPr fontId="10"/>
  </si>
  <si>
    <t>１２：５５</t>
    <phoneticPr fontId="10"/>
  </si>
  <si>
    <t>１３：２５</t>
    <phoneticPr fontId="10"/>
  </si>
  <si>
    <t>９：５５</t>
    <phoneticPr fontId="11"/>
  </si>
  <si>
    <t>１０：２０</t>
    <phoneticPr fontId="11"/>
  </si>
  <si>
    <t>１０：４５</t>
    <phoneticPr fontId="11"/>
  </si>
  <si>
    <t>１１：１０</t>
    <phoneticPr fontId="11"/>
  </si>
  <si>
    <t>１１：３５</t>
    <phoneticPr fontId="11"/>
  </si>
  <si>
    <t>１２：２５</t>
    <phoneticPr fontId="10"/>
  </si>
  <si>
    <t>１２：５０</t>
    <phoneticPr fontId="10"/>
  </si>
  <si>
    <t>１３：１５</t>
    <phoneticPr fontId="10"/>
  </si>
  <si>
    <t>１３：５５</t>
    <phoneticPr fontId="10"/>
  </si>
  <si>
    <t>１３：４０</t>
    <phoneticPr fontId="10"/>
  </si>
  <si>
    <t>１２：００</t>
    <phoneticPr fontId="11"/>
  </si>
  <si>
    <t>14：50</t>
    <phoneticPr fontId="11"/>
  </si>
  <si>
    <t>15：50</t>
    <phoneticPr fontId="11"/>
  </si>
  <si>
    <t>16：20</t>
    <phoneticPr fontId="11"/>
  </si>
  <si>
    <t>16：50</t>
    <phoneticPr fontId="11"/>
  </si>
  <si>
    <t>３リーグ</t>
    <phoneticPr fontId="11"/>
  </si>
  <si>
    <t>４リーグ</t>
    <phoneticPr fontId="11"/>
  </si>
  <si>
    <t>１７：００</t>
    <phoneticPr fontId="11"/>
  </si>
  <si>
    <t>１７：２５</t>
    <phoneticPr fontId="11"/>
  </si>
  <si>
    <t>試合時間（前・後半各１０分ランニングタイム、インターバル３分）</t>
    <rPh sb="0" eb="4">
      <t>シアイジカン</t>
    </rPh>
    <rPh sb="5" eb="6">
      <t>ゼン</t>
    </rPh>
    <rPh sb="7" eb="9">
      <t>コウハン</t>
    </rPh>
    <rPh sb="9" eb="10">
      <t>カク</t>
    </rPh>
    <rPh sb="12" eb="13">
      <t>フン</t>
    </rPh>
    <rPh sb="29" eb="30">
      <t>フン</t>
    </rPh>
    <phoneticPr fontId="10"/>
  </si>
  <si>
    <t>試合時間（前・後半各　８分ランニングタイム、インターバル３分）</t>
    <rPh sb="0" eb="4">
      <t>シアイジカン</t>
    </rPh>
    <rPh sb="5" eb="6">
      <t>ゼン</t>
    </rPh>
    <rPh sb="7" eb="9">
      <t>コウハン</t>
    </rPh>
    <rPh sb="9" eb="10">
      <t>カク</t>
    </rPh>
    <rPh sb="12" eb="13">
      <t>フン</t>
    </rPh>
    <rPh sb="29" eb="30">
      <t>フン</t>
    </rPh>
    <phoneticPr fontId="10"/>
  </si>
  <si>
    <t>☆ ６月１日（土）リーグ戦　【会場：宇都宮スケートセンター】</t>
    <rPh sb="15" eb="17">
      <t>カイジョウ</t>
    </rPh>
    <rPh sb="18" eb="21">
      <t>ウツノミヤ</t>
    </rPh>
    <phoneticPr fontId="11"/>
  </si>
  <si>
    <t>☆ ６月２日（日）リーグ戦　【会場：上三川フットサル場】</t>
    <rPh sb="7" eb="8">
      <t>ヒ</t>
    </rPh>
    <rPh sb="15" eb="17">
      <t>カイジョウ</t>
    </rPh>
    <rPh sb="18" eb="21">
      <t>カミノカワ</t>
    </rPh>
    <rPh sb="26" eb="27">
      <t>ジョウ</t>
    </rPh>
    <phoneticPr fontId="11"/>
  </si>
  <si>
    <t>試合時間（前・後半 各１０分ランニングタイム、インターバル３分）</t>
    <rPh sb="30" eb="31">
      <t>フン</t>
    </rPh>
    <phoneticPr fontId="11"/>
  </si>
  <si>
    <t>清原ＳＳＳ</t>
    <rPh sb="0" eb="2">
      <t>キヨハラ</t>
    </rPh>
    <phoneticPr fontId="11"/>
  </si>
  <si>
    <t>昭和・戸祭ＳＣ</t>
    <rPh sb="0" eb="2">
      <t>ショウワ</t>
    </rPh>
    <rPh sb="3" eb="5">
      <t>トマツリ</t>
    </rPh>
    <phoneticPr fontId="11"/>
  </si>
  <si>
    <t>ともぞうＳＣ</t>
    <phoneticPr fontId="11"/>
  </si>
  <si>
    <t>宝木キッカーズ</t>
    <rPh sb="0" eb="2">
      <t>タカラギ</t>
    </rPh>
    <phoneticPr fontId="11"/>
  </si>
  <si>
    <t>泉ＦＣ宇都宮</t>
    <rPh sb="0" eb="1">
      <t>イズミ</t>
    </rPh>
    <rPh sb="3" eb="6">
      <t>ウツノミヤ</t>
    </rPh>
    <phoneticPr fontId="11"/>
  </si>
  <si>
    <t>ＳＵＧＡＯ　ＳＣ</t>
    <phoneticPr fontId="11"/>
  </si>
  <si>
    <t>Ｓ４スペランツァ</t>
    <phoneticPr fontId="11"/>
  </si>
  <si>
    <t>細谷ＳＣ</t>
    <rPh sb="0" eb="2">
      <t>ホソヤ</t>
    </rPh>
    <phoneticPr fontId="11"/>
  </si>
  <si>
    <t>国本ＪＳＣ</t>
    <rPh sb="0" eb="2">
      <t>クニモト</t>
    </rPh>
    <phoneticPr fontId="11"/>
  </si>
  <si>
    <t>カテット白沢ＳＳ</t>
    <rPh sb="4" eb="6">
      <t>シラサワ</t>
    </rPh>
    <phoneticPr fontId="11"/>
  </si>
  <si>
    <t>ＦＣグランディール宇都宮</t>
    <rPh sb="9" eb="12">
      <t>ウツノミヤ</t>
    </rPh>
    <phoneticPr fontId="11"/>
  </si>
  <si>
    <t>富士見ＳＳＳ</t>
    <rPh sb="0" eb="3">
      <t>フジミ</t>
    </rPh>
    <phoneticPr fontId="11"/>
  </si>
  <si>
    <t>WEST FOOTBALL COMMUNITY</t>
    <phoneticPr fontId="11"/>
  </si>
  <si>
    <t>ブラットレスＳＣ</t>
    <phoneticPr fontId="11"/>
  </si>
  <si>
    <t>ＦＣみらい Ｖ</t>
    <phoneticPr fontId="11"/>
  </si>
  <si>
    <t>ＦＣみらい Ｐ</t>
    <phoneticPr fontId="11"/>
  </si>
  <si>
    <t>ともぞうＳＣ　Ｂ</t>
    <phoneticPr fontId="11"/>
  </si>
  <si>
    <t>ともぞうＳＣ Ｂ</t>
    <phoneticPr fontId="11"/>
  </si>
  <si>
    <t>①</t>
    <phoneticPr fontId="10"/>
  </si>
  <si>
    <t>負</t>
    <rPh sb="0" eb="1">
      <t>マ</t>
    </rPh>
    <phoneticPr fontId="10"/>
  </si>
  <si>
    <t>②</t>
    <phoneticPr fontId="10"/>
  </si>
  <si>
    <t>勝</t>
    <rPh sb="0" eb="1">
      <t>カチ</t>
    </rPh>
    <phoneticPr fontId="10"/>
  </si>
  <si>
    <t>③</t>
    <phoneticPr fontId="10"/>
  </si>
  <si>
    <t>試合開始</t>
    <rPh sb="0" eb="2">
      <t>シアイ</t>
    </rPh>
    <rPh sb="2" eb="4">
      <t>カイシ</t>
    </rPh>
    <phoneticPr fontId="26"/>
  </si>
  <si>
    <t>得点</t>
    <rPh sb="0" eb="2">
      <t>トクテン</t>
    </rPh>
    <phoneticPr fontId="26"/>
  </si>
  <si>
    <t>Ａブロック</t>
    <phoneticPr fontId="26"/>
  </si>
  <si>
    <t>チーム</t>
    <phoneticPr fontId="26"/>
  </si>
  <si>
    <t>－</t>
    <phoneticPr fontId="26"/>
  </si>
  <si>
    <t>【勝点：勝ち○＊３点、負け×＊０点、引分△*１点】</t>
    <rPh sb="1" eb="2">
      <t>カ</t>
    </rPh>
    <rPh sb="2" eb="3">
      <t>テン</t>
    </rPh>
    <rPh sb="4" eb="5">
      <t>カ</t>
    </rPh>
    <rPh sb="9" eb="10">
      <t>テン</t>
    </rPh>
    <rPh sb="11" eb="12">
      <t>マ</t>
    </rPh>
    <rPh sb="16" eb="17">
      <t>テン</t>
    </rPh>
    <rPh sb="18" eb="20">
      <t>ヒキワケ</t>
    </rPh>
    <rPh sb="23" eb="24">
      <t>テン</t>
    </rPh>
    <phoneticPr fontId="26"/>
  </si>
  <si>
    <t>勝点</t>
    <rPh sb="0" eb="1">
      <t>カ</t>
    </rPh>
    <rPh sb="1" eb="2">
      <t>テン</t>
    </rPh>
    <phoneticPr fontId="26"/>
  </si>
  <si>
    <t>失点</t>
    <rPh sb="0" eb="2">
      <t>シッテン</t>
    </rPh>
    <phoneticPr fontId="26"/>
  </si>
  <si>
    <t>順位</t>
    <rPh sb="0" eb="2">
      <t>ジュンイ</t>
    </rPh>
    <phoneticPr fontId="26"/>
  </si>
  <si>
    <t>ともぞうＳＣ　Ｂ</t>
    <phoneticPr fontId="10"/>
  </si>
  <si>
    <t>清原ＳＳＳ</t>
    <phoneticPr fontId="10"/>
  </si>
  <si>
    <t>WEST FOOTBALL COMMUNITY</t>
    <phoneticPr fontId="10"/>
  </si>
  <si>
    <t>昭和・戸祭ＳＣ</t>
    <phoneticPr fontId="10"/>
  </si>
  <si>
    <t>ともぞうＳＣ</t>
    <phoneticPr fontId="10"/>
  </si>
  <si>
    <t>宝木キッカーズ</t>
    <phoneticPr fontId="10"/>
  </si>
  <si>
    <t>Cブロック</t>
    <phoneticPr fontId="26"/>
  </si>
  <si>
    <t>泉ＦＣ宇都宮</t>
    <phoneticPr fontId="10"/>
  </si>
  <si>
    <t>ＳＵＧＡＯ　ＳＣ</t>
    <phoneticPr fontId="10"/>
  </si>
  <si>
    <t>ブラットレスＳＣ</t>
    <phoneticPr fontId="10"/>
  </si>
  <si>
    <t>審判</t>
    <rPh sb="0" eb="2">
      <t>シンパン</t>
    </rPh>
    <phoneticPr fontId="10"/>
  </si>
  <si>
    <t>B1</t>
    <phoneticPr fontId="10"/>
  </si>
  <si>
    <t>A1</t>
    <phoneticPr fontId="10"/>
  </si>
  <si>
    <t>A2</t>
    <phoneticPr fontId="10"/>
  </si>
  <si>
    <t>B3</t>
    <phoneticPr fontId="10"/>
  </si>
  <si>
    <t>A3</t>
    <phoneticPr fontId="10"/>
  </si>
  <si>
    <t>B2</t>
    <phoneticPr fontId="10"/>
  </si>
  <si>
    <t>Bブロック</t>
    <phoneticPr fontId="26"/>
  </si>
  <si>
    <t>Ｃ１</t>
    <phoneticPr fontId="10"/>
  </si>
  <si>
    <t>Ｃ２</t>
    <phoneticPr fontId="10"/>
  </si>
  <si>
    <t>Ｃ３</t>
    <phoneticPr fontId="10"/>
  </si>
  <si>
    <t>Ａ１</t>
    <phoneticPr fontId="10"/>
  </si>
  <si>
    <t>Ｂ１</t>
    <phoneticPr fontId="10"/>
  </si>
  <si>
    <t>Ａ２</t>
    <phoneticPr fontId="10"/>
  </si>
  <si>
    <t>Ａ１位</t>
    <rPh sb="2" eb="3">
      <t>イ</t>
    </rPh>
    <phoneticPr fontId="10"/>
  </si>
  <si>
    <t>Ｂ１位</t>
    <rPh sb="2" eb="3">
      <t>イ</t>
    </rPh>
    <phoneticPr fontId="10"/>
  </si>
  <si>
    <t>Ａ２位</t>
    <rPh sb="2" eb="3">
      <t>イ</t>
    </rPh>
    <phoneticPr fontId="10"/>
  </si>
  <si>
    <t>Ｂ２位</t>
    <rPh sb="2" eb="3">
      <t>イ</t>
    </rPh>
    <phoneticPr fontId="10"/>
  </si>
  <si>
    <t>Ａ３位</t>
    <rPh sb="2" eb="3">
      <t>イ</t>
    </rPh>
    <phoneticPr fontId="10"/>
  </si>
  <si>
    <t>Ｂ３位</t>
    <rPh sb="2" eb="3">
      <t>イ</t>
    </rPh>
    <phoneticPr fontId="10"/>
  </si>
  <si>
    <t>Ｂ２</t>
    <phoneticPr fontId="10"/>
  </si>
  <si>
    <t>Ｂ３</t>
    <phoneticPr fontId="10"/>
  </si>
  <si>
    <t>Ａ３</t>
    <phoneticPr fontId="10"/>
  </si>
  <si>
    <t>Ｄ２位</t>
    <rPh sb="2" eb="3">
      <t>イ</t>
    </rPh>
    <phoneticPr fontId="10"/>
  </si>
  <si>
    <t>Ｅ１位</t>
    <rPh sb="2" eb="3">
      <t>イ</t>
    </rPh>
    <phoneticPr fontId="10"/>
  </si>
  <si>
    <t>Ｄ１位</t>
    <rPh sb="2" eb="3">
      <t>イ</t>
    </rPh>
    <phoneticPr fontId="10"/>
  </si>
  <si>
    <t>Ｅ２位</t>
    <rPh sb="2" eb="3">
      <t>イ</t>
    </rPh>
    <phoneticPr fontId="10"/>
  </si>
  <si>
    <t>Ｃブロック</t>
    <phoneticPr fontId="26"/>
  </si>
  <si>
    <t>Ｄブロック</t>
    <phoneticPr fontId="26"/>
  </si>
  <si>
    <t>Ｂ１位</t>
    <rPh sb="2" eb="3">
      <t>イ</t>
    </rPh>
    <phoneticPr fontId="10"/>
  </si>
  <si>
    <t>Ｅ３位</t>
    <rPh sb="2" eb="3">
      <t>イ</t>
    </rPh>
    <phoneticPr fontId="10"/>
  </si>
  <si>
    <t>Ｃ２位</t>
    <rPh sb="2" eb="3">
      <t>イ</t>
    </rPh>
    <phoneticPr fontId="10"/>
  </si>
  <si>
    <t>Ｃ１位</t>
    <rPh sb="2" eb="3">
      <t>イ</t>
    </rPh>
    <phoneticPr fontId="10"/>
  </si>
  <si>
    <t>Ｄ３位</t>
    <rPh sb="2" eb="3">
      <t>イ</t>
    </rPh>
    <phoneticPr fontId="10"/>
  </si>
  <si>
    <t>Ｄ１位</t>
    <rPh sb="2" eb="3">
      <t>イ</t>
    </rPh>
    <phoneticPr fontId="10"/>
  </si>
  <si>
    <t>Ｄ２位</t>
    <rPh sb="2" eb="3">
      <t>イ</t>
    </rPh>
    <phoneticPr fontId="10"/>
  </si>
  <si>
    <t>Ｃ３位</t>
    <rPh sb="2" eb="3">
      <t>イ</t>
    </rPh>
    <phoneticPr fontId="10"/>
  </si>
  <si>
    <t>Ｄ１</t>
    <phoneticPr fontId="10"/>
  </si>
  <si>
    <t>Ｄ２</t>
    <phoneticPr fontId="10"/>
  </si>
  <si>
    <t>Ｄ３</t>
    <phoneticPr fontId="10"/>
  </si>
  <si>
    <t>得失差</t>
    <rPh sb="0" eb="2">
      <t>トクシツ</t>
    </rPh>
    <rPh sb="2" eb="3">
      <t>サ</t>
    </rPh>
    <phoneticPr fontId="26"/>
  </si>
  <si>
    <t>Ｅブロック</t>
    <phoneticPr fontId="26"/>
  </si>
  <si>
    <t>審判</t>
    <rPh sb="0" eb="2">
      <t>シンパン</t>
    </rPh>
    <phoneticPr fontId="10"/>
  </si>
  <si>
    <t>Ｓ４スペランツァ</t>
    <phoneticPr fontId="10"/>
  </si>
  <si>
    <t>細谷ＳＣ</t>
    <phoneticPr fontId="10"/>
  </si>
  <si>
    <t>ＦＣみらい Ｐ</t>
    <phoneticPr fontId="10"/>
  </si>
  <si>
    <t>国本ＪＳＣ</t>
    <phoneticPr fontId="10"/>
  </si>
  <si>
    <t>ＦＣみらい Ｖ</t>
    <phoneticPr fontId="10"/>
  </si>
  <si>
    <t>カテット白沢ＳＳ</t>
    <phoneticPr fontId="10"/>
  </si>
  <si>
    <t>ＦＣグランディール</t>
    <phoneticPr fontId="10"/>
  </si>
  <si>
    <t>富士見ＳＳＳ</t>
    <phoneticPr fontId="10"/>
  </si>
  <si>
    <t>Ｄ３</t>
    <phoneticPr fontId="10"/>
  </si>
  <si>
    <t>Ｄ１</t>
    <phoneticPr fontId="10"/>
  </si>
  <si>
    <t>Ｄ２</t>
    <phoneticPr fontId="10"/>
  </si>
  <si>
    <t>Ｄ４</t>
    <phoneticPr fontId="10"/>
  </si>
  <si>
    <t>試合時間（前・後半各８分ランニングタイム、インターバル３分）</t>
    <rPh sb="0" eb="4">
      <t>シアイジカン</t>
    </rPh>
    <rPh sb="5" eb="6">
      <t>ゼン</t>
    </rPh>
    <rPh sb="7" eb="9">
      <t>コウハン</t>
    </rPh>
    <rPh sb="9" eb="10">
      <t>カク</t>
    </rPh>
    <rPh sb="11" eb="12">
      <t>フン</t>
    </rPh>
    <rPh sb="28" eb="29">
      <t>フン</t>
    </rPh>
    <phoneticPr fontId="10"/>
  </si>
  <si>
    <t>１８：００</t>
    <phoneticPr fontId="11"/>
  </si>
  <si>
    <t>１８：２５</t>
    <phoneticPr fontId="11"/>
  </si>
  <si>
    <t>１９：００</t>
    <phoneticPr fontId="11"/>
  </si>
  <si>
    <t>１９：２５</t>
    <phoneticPr fontId="11"/>
  </si>
  <si>
    <t>Ｅ３</t>
    <phoneticPr fontId="10"/>
  </si>
  <si>
    <t>Ｅ１</t>
    <phoneticPr fontId="10"/>
  </si>
  <si>
    <t>Ｅ２</t>
    <phoneticPr fontId="10"/>
  </si>
  <si>
    <t>Ｅ４</t>
    <phoneticPr fontId="10"/>
  </si>
  <si>
    <t>順位</t>
    <rPh sb="0" eb="2">
      <t>ジュンイ</t>
    </rPh>
    <phoneticPr fontId="10"/>
  </si>
  <si>
    <t>☆ 決定トーナメント</t>
    <rPh sb="2" eb="4">
      <t>ケッテイ</t>
    </rPh>
    <phoneticPr fontId="11"/>
  </si>
  <si>
    <t>【試合時間（前・後半各１０分ランニングタイム、インターバル３分）】</t>
    <rPh sb="10" eb="11">
      <t>カク</t>
    </rPh>
    <rPh sb="30" eb="31">
      <t>フン</t>
    </rPh>
    <phoneticPr fontId="11"/>
  </si>
  <si>
    <t>Ａ1位</t>
    <rPh sb="2" eb="3">
      <t>イ</t>
    </rPh>
    <phoneticPr fontId="11"/>
  </si>
  <si>
    <t>Ｄ1位</t>
    <rPh sb="2" eb="3">
      <t>イ</t>
    </rPh>
    <phoneticPr fontId="11"/>
  </si>
  <si>
    <t>Ｂ１</t>
    <phoneticPr fontId="10"/>
  </si>
  <si>
    <t>Ａ１</t>
    <phoneticPr fontId="10"/>
  </si>
  <si>
    <t>Ｂ２</t>
    <phoneticPr fontId="10"/>
  </si>
  <si>
    <t>Ａ２</t>
    <phoneticPr fontId="10"/>
  </si>
  <si>
    <t>Ｂ３</t>
    <phoneticPr fontId="10"/>
  </si>
  <si>
    <t>Ａ３</t>
    <phoneticPr fontId="10"/>
  </si>
  <si>
    <t>☆ ６月１日（土）決勝トーナメント　【会場：宇都宮スケートセンター】</t>
    <rPh sb="9" eb="11">
      <t>ケッショウ</t>
    </rPh>
    <rPh sb="19" eb="21">
      <t>カイジョウ</t>
    </rPh>
    <rPh sb="22" eb="25">
      <t>ウツノミヤ</t>
    </rPh>
    <phoneticPr fontId="11"/>
  </si>
  <si>
    <t>Ｄ４</t>
    <phoneticPr fontId="10"/>
  </si>
  <si>
    <t>☆ 決勝トーナメント</t>
    <rPh sb="2" eb="4">
      <t>ケッショウ</t>
    </rPh>
    <phoneticPr fontId="11"/>
  </si>
  <si>
    <t>ＰＫ</t>
    <phoneticPr fontId="10"/>
  </si>
  <si>
    <t>（</t>
    <phoneticPr fontId="10"/>
  </si>
  <si>
    <t>）</t>
    <phoneticPr fontId="10"/>
  </si>
  <si>
    <t>ー</t>
    <phoneticPr fontId="10"/>
  </si>
  <si>
    <t>15：20</t>
    <phoneticPr fontId="10"/>
  </si>
  <si>
    <t>①１３：００</t>
    <phoneticPr fontId="11"/>
  </si>
  <si>
    <t>②１３：３０</t>
    <phoneticPr fontId="11"/>
  </si>
  <si>
    <t>③１４：００</t>
    <phoneticPr fontId="11"/>
  </si>
  <si>
    <t>④１４：３０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</si>
</sst>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 "/>
    <numFmt numFmtId="179" formatCode="yyyy/m/d&quot; (&quot;aaa&quot;)&quot;"/>
    <numFmt numFmtId="180" formatCode="[$-11C3B]yyyy\-mm\-dd;@"/>
  </numFmts>
  <fonts count="34" x14ac:knownFonts="1">
    <font>
      <sz val="11"/>
      <color theme="1"/>
      <name val="游ゴシック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i/>
      <u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i/>
      <sz val="14"/>
      <color theme="1"/>
      <name val="HGｺﾞｼｯｸM"/>
      <family val="3"/>
      <charset val="128"/>
    </font>
    <font>
      <b/>
      <sz val="14"/>
      <color rgb="FF0070C0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b/>
      <i/>
      <u/>
      <sz val="12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b/>
      <i/>
      <sz val="14"/>
      <color theme="1"/>
      <name val="AR丸ゴシック体M"/>
      <family val="3"/>
      <charset val="128"/>
    </font>
    <font>
      <sz val="11"/>
      <color theme="1"/>
      <name val="Tahoma"/>
      <family val="3"/>
      <charset val="1"/>
    </font>
    <font>
      <b/>
      <i/>
      <sz val="14"/>
      <color theme="1"/>
      <name val="Tahoma"/>
      <family val="3"/>
      <charset val="1"/>
    </font>
    <font>
      <sz val="12"/>
      <color theme="1"/>
      <name val="AR丸ゴシック体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5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4" fillId="11" borderId="79" applyNumberFormat="0" applyFont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86">
    <xf numFmtId="0" fontId="0" fillId="0" borderId="0" xfId="0">
      <alignment vertical="center"/>
    </xf>
    <xf numFmtId="0" fontId="0" fillId="0" borderId="0" xfId="0" applyAlignment="1">
      <alignment vertical="center"/>
    </xf>
    <xf numFmtId="0" fontId="12" fillId="0" borderId="44" xfId="34" applyFont="1" applyFill="1" applyBorder="1" applyAlignment="1">
      <alignment horizontal="center" vertical="center" shrinkToFit="1"/>
    </xf>
    <xf numFmtId="0" fontId="12" fillId="0" borderId="44" xfId="34" quotePrefix="1" applyFont="1" applyFill="1" applyBorder="1" applyAlignment="1">
      <alignment horizontal="center" vertical="center" shrinkToFit="1"/>
    </xf>
    <xf numFmtId="0" fontId="12" fillId="0" borderId="75" xfId="34" applyFont="1" applyFill="1" applyBorder="1" applyAlignment="1">
      <alignment horizontal="center" vertical="center" shrinkToFit="1"/>
    </xf>
    <xf numFmtId="0" fontId="12" fillId="0" borderId="75" xfId="34" quotePrefix="1" applyFont="1" applyFill="1" applyBorder="1" applyAlignment="1">
      <alignment horizontal="center" vertical="center" shrinkToFit="1"/>
    </xf>
    <xf numFmtId="0" fontId="12" fillId="0" borderId="94" xfId="34" applyFont="1" applyFill="1" applyBorder="1" applyAlignment="1">
      <alignment horizontal="center" vertical="center" shrinkToFit="1"/>
    </xf>
    <xf numFmtId="0" fontId="12" fillId="0" borderId="94" xfId="34" quotePrefix="1" applyFont="1" applyFill="1" applyBorder="1" applyAlignment="1">
      <alignment horizontal="center" vertical="center" shrinkToFit="1"/>
    </xf>
    <xf numFmtId="0" fontId="12" fillId="0" borderId="18" xfId="34" applyFont="1" applyFill="1" applyBorder="1" applyAlignment="1">
      <alignment horizontal="center" vertical="center" shrinkToFit="1"/>
    </xf>
    <xf numFmtId="0" fontId="12" fillId="0" borderId="18" xfId="34" quotePrefix="1" applyFont="1" applyFill="1" applyBorder="1" applyAlignment="1">
      <alignment horizontal="center" vertical="center" shrinkToFit="1"/>
    </xf>
    <xf numFmtId="0" fontId="12" fillId="0" borderId="77" xfId="34" applyFont="1" applyFill="1" applyBorder="1" applyAlignment="1">
      <alignment horizontal="center" vertical="center" shrinkToFit="1"/>
    </xf>
    <xf numFmtId="0" fontId="12" fillId="0" borderId="77" xfId="34" quotePrefix="1" applyFont="1" applyFill="1" applyBorder="1" applyAlignment="1">
      <alignment horizontal="center" vertical="center" shrinkToFit="1"/>
    </xf>
    <xf numFmtId="0" fontId="12" fillId="0" borderId="80" xfId="34" applyFont="1" applyFill="1" applyBorder="1" applyAlignment="1">
      <alignment horizontal="center" vertical="center" shrinkToFit="1"/>
    </xf>
    <xf numFmtId="0" fontId="12" fillId="0" borderId="80" xfId="34" quotePrefix="1" applyFont="1" applyFill="1" applyBorder="1" applyAlignment="1">
      <alignment horizontal="center" vertical="center" shrinkToFit="1"/>
    </xf>
    <xf numFmtId="0" fontId="12" fillId="0" borderId="81" xfId="34" applyFont="1" applyFill="1" applyBorder="1" applyAlignment="1">
      <alignment horizontal="center" vertical="center" shrinkToFit="1"/>
    </xf>
    <xf numFmtId="0" fontId="12" fillId="0" borderId="81" xfId="34" quotePrefix="1" applyFont="1" applyFill="1" applyBorder="1" applyAlignment="1">
      <alignment horizontal="center" vertical="center" shrinkToFit="1"/>
    </xf>
    <xf numFmtId="0" fontId="15" fillId="0" borderId="0" xfId="34" applyFont="1" applyAlignment="1">
      <alignment vertical="center"/>
    </xf>
    <xf numFmtId="0" fontId="13" fillId="0" borderId="43" xfId="34" applyFont="1" applyBorder="1" applyAlignment="1">
      <alignment vertical="center"/>
    </xf>
    <xf numFmtId="0" fontId="13" fillId="0" borderId="0" xfId="34" applyFont="1" applyAlignment="1">
      <alignment vertical="center"/>
    </xf>
    <xf numFmtId="0" fontId="18" fillId="0" borderId="0" xfId="34" applyFont="1" applyAlignment="1">
      <alignment vertical="center"/>
    </xf>
    <xf numFmtId="0" fontId="18" fillId="0" borderId="0" xfId="34" applyFont="1" applyBorder="1" applyAlignment="1">
      <alignment vertical="center"/>
    </xf>
    <xf numFmtId="176" fontId="19" fillId="0" borderId="0" xfId="34" applyNumberFormat="1" applyFont="1" applyBorder="1" applyAlignment="1">
      <alignment vertical="center"/>
    </xf>
    <xf numFmtId="0" fontId="13" fillId="0" borderId="84" xfId="34" applyFont="1" applyBorder="1" applyAlignment="1">
      <alignment horizontal="center" vertical="center"/>
    </xf>
    <xf numFmtId="178" fontId="12" fillId="0" borderId="17" xfId="34" applyNumberFormat="1" applyFont="1" applyFill="1" applyBorder="1" applyAlignment="1">
      <alignment horizontal="left" vertical="center" indent="2"/>
    </xf>
    <xf numFmtId="0" fontId="13" fillId="0" borderId="57" xfId="34" applyFont="1" applyBorder="1" applyAlignment="1">
      <alignment horizontal="center" vertical="center"/>
    </xf>
    <xf numFmtId="178" fontId="12" fillId="0" borderId="0" xfId="34" applyNumberFormat="1" applyFont="1" applyFill="1" applyBorder="1" applyAlignment="1">
      <alignment horizontal="left" vertical="center" indent="2"/>
    </xf>
    <xf numFmtId="0" fontId="15" fillId="0" borderId="16" xfId="34" applyFont="1" applyBorder="1" applyAlignment="1">
      <alignment vertical="center"/>
    </xf>
    <xf numFmtId="0" fontId="13" fillId="0" borderId="75" xfId="34" applyFont="1" applyBorder="1" applyAlignment="1">
      <alignment horizontal="center" vertical="center"/>
    </xf>
    <xf numFmtId="178" fontId="12" fillId="0" borderId="8" xfId="34" applyNumberFormat="1" applyFont="1" applyFill="1" applyBorder="1" applyAlignment="1">
      <alignment horizontal="left" vertical="center" indent="2"/>
    </xf>
    <xf numFmtId="178" fontId="12" fillId="0" borderId="3" xfId="34" applyNumberFormat="1" applyFont="1" applyFill="1" applyBorder="1" applyAlignment="1">
      <alignment horizontal="left" vertical="center" indent="2"/>
    </xf>
    <xf numFmtId="0" fontId="15" fillId="0" borderId="3" xfId="34" applyFont="1" applyBorder="1" applyAlignment="1">
      <alignment vertical="center"/>
    </xf>
    <xf numFmtId="0" fontId="15" fillId="0" borderId="9" xfId="34" applyFont="1" applyBorder="1" applyAlignment="1">
      <alignment vertical="center"/>
    </xf>
    <xf numFmtId="0" fontId="20" fillId="0" borderId="0" xfId="34" applyFont="1" applyBorder="1" applyAlignment="1">
      <alignment vertical="center" textRotation="255" shrinkToFit="1"/>
    </xf>
    <xf numFmtId="0" fontId="15" fillId="0" borderId="0" xfId="34" applyFont="1" applyBorder="1" applyAlignment="1">
      <alignment vertical="center"/>
    </xf>
    <xf numFmtId="178" fontId="15" fillId="0" borderId="0" xfId="34" applyNumberFormat="1" applyFont="1" applyAlignment="1">
      <alignment vertical="center"/>
    </xf>
    <xf numFmtId="0" fontId="12" fillId="0" borderId="45" xfId="34" applyFont="1" applyFill="1" applyBorder="1" applyAlignment="1">
      <alignment vertical="center" shrinkToFit="1"/>
    </xf>
    <xf numFmtId="0" fontId="15" fillId="0" borderId="0" xfId="34" applyFont="1" applyFill="1" applyBorder="1" applyAlignment="1">
      <alignment vertical="center"/>
    </xf>
    <xf numFmtId="0" fontId="12" fillId="0" borderId="0" xfId="34" applyFont="1" applyFill="1" applyBorder="1" applyAlignment="1">
      <alignment horizontal="center" vertical="center" shrinkToFit="1"/>
    </xf>
    <xf numFmtId="20" fontId="12" fillId="0" borderId="0" xfId="34" applyNumberFormat="1" applyFont="1" applyFill="1" applyBorder="1" applyAlignment="1">
      <alignment horizontal="center" vertical="center" shrinkToFit="1"/>
    </xf>
    <xf numFmtId="0" fontId="17" fillId="0" borderId="0" xfId="34" applyFont="1" applyFill="1" applyBorder="1" applyAlignment="1">
      <alignment horizontal="center" vertical="center" shrinkToFit="1"/>
    </xf>
    <xf numFmtId="0" fontId="13" fillId="0" borderId="0" xfId="34" applyFont="1" applyFill="1" applyBorder="1" applyAlignment="1">
      <alignment vertical="center" shrinkToFit="1"/>
    </xf>
    <xf numFmtId="0" fontId="13" fillId="0" borderId="0" xfId="34" applyFont="1" applyFill="1" applyBorder="1" applyAlignment="1">
      <alignment horizontal="center" vertical="center" shrinkToFit="1"/>
    </xf>
    <xf numFmtId="0" fontId="21" fillId="0" borderId="0" xfId="34" applyFont="1" applyFill="1" applyBorder="1" applyAlignment="1">
      <alignment horizontal="center" vertical="center" shrinkToFit="1"/>
    </xf>
    <xf numFmtId="0" fontId="13" fillId="0" borderId="0" xfId="34" applyFont="1" applyFill="1" applyBorder="1" applyAlignment="1">
      <alignment vertical="center"/>
    </xf>
    <xf numFmtId="0" fontId="13" fillId="0" borderId="0" xfId="34" applyFont="1" applyFill="1" applyAlignment="1">
      <alignment vertical="center"/>
    </xf>
    <xf numFmtId="0" fontId="15" fillId="0" borderId="0" xfId="34" applyFont="1" applyFill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2" fillId="0" borderId="3" xfId="34" applyFont="1" applyFill="1" applyBorder="1" applyAlignment="1">
      <alignment horizontal="center" vertical="center"/>
    </xf>
    <xf numFmtId="178" fontId="12" fillId="0" borderId="3" xfId="34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shrinkToFit="1"/>
    </xf>
    <xf numFmtId="0" fontId="15" fillId="0" borderId="75" xfId="34" applyFont="1" applyBorder="1" applyAlignment="1">
      <alignment horizontal="center" vertical="center"/>
    </xf>
    <xf numFmtId="0" fontId="13" fillId="0" borderId="3" xfId="34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15" fillId="0" borderId="57" xfId="34" applyFont="1" applyBorder="1" applyAlignment="1">
      <alignment horizontal="center" vertical="center"/>
    </xf>
    <xf numFmtId="0" fontId="15" fillId="0" borderId="6" xfId="34" applyFont="1" applyBorder="1" applyAlignment="1">
      <alignment vertical="center"/>
    </xf>
    <xf numFmtId="0" fontId="24" fillId="13" borderId="0" xfId="0" applyFont="1" applyFill="1" applyAlignment="1">
      <alignment vertical="center"/>
    </xf>
    <xf numFmtId="0" fontId="24" fillId="13" borderId="0" xfId="0" applyFont="1" applyFill="1" applyBorder="1" applyAlignment="1">
      <alignment vertical="center"/>
    </xf>
    <xf numFmtId="0" fontId="24" fillId="13" borderId="0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right" vertical="center"/>
    </xf>
    <xf numFmtId="0" fontId="24" fillId="13" borderId="6" xfId="0" applyFont="1" applyFill="1" applyBorder="1" applyAlignment="1">
      <alignment vertical="center"/>
    </xf>
    <xf numFmtId="0" fontId="24" fillId="13" borderId="8" xfId="0" applyFont="1" applyFill="1" applyBorder="1" applyAlignment="1">
      <alignment vertical="center"/>
    </xf>
    <xf numFmtId="0" fontId="24" fillId="13" borderId="10" xfId="0" applyFont="1" applyFill="1" applyBorder="1" applyAlignment="1">
      <alignment vertical="center"/>
    </xf>
    <xf numFmtId="0" fontId="24" fillId="13" borderId="0" xfId="0" applyFont="1" applyFill="1" applyBorder="1" applyAlignment="1">
      <alignment horizontal="center" vertical="top"/>
    </xf>
    <xf numFmtId="0" fontId="24" fillId="13" borderId="9" xfId="0" applyFont="1" applyFill="1" applyBorder="1" applyAlignment="1">
      <alignment vertical="center"/>
    </xf>
    <xf numFmtId="0" fontId="24" fillId="13" borderId="0" xfId="0" applyFont="1" applyFill="1" applyBorder="1" applyAlignment="1">
      <alignment horizontal="left" vertical="center"/>
    </xf>
    <xf numFmtId="49" fontId="24" fillId="13" borderId="6" xfId="0" applyNumberFormat="1" applyFont="1" applyFill="1" applyBorder="1" applyAlignment="1">
      <alignment vertical="center"/>
    </xf>
    <xf numFmtId="49" fontId="24" fillId="13" borderId="0" xfId="0" applyNumberFormat="1" applyFont="1" applyFill="1" applyBorder="1" applyAlignment="1">
      <alignment vertical="center"/>
    </xf>
    <xf numFmtId="49" fontId="24" fillId="13" borderId="82" xfId="0" applyNumberFormat="1" applyFont="1" applyFill="1" applyBorder="1" applyAlignment="1">
      <alignment horizontal="center" vertical="center"/>
    </xf>
    <xf numFmtId="0" fontId="24" fillId="13" borderId="82" xfId="0" applyFont="1" applyFill="1" applyBorder="1" applyAlignment="1">
      <alignment horizontal="center" vertical="center"/>
    </xf>
    <xf numFmtId="0" fontId="24" fillId="13" borderId="83" xfId="0" applyFont="1" applyFill="1" applyBorder="1" applyAlignment="1">
      <alignment horizontal="center" vertical="center"/>
    </xf>
    <xf numFmtId="49" fontId="24" fillId="13" borderId="58" xfId="0" applyNumberFormat="1" applyFont="1" applyFill="1" applyBorder="1" applyAlignment="1">
      <alignment horizontal="center" vertical="center"/>
    </xf>
    <xf numFmtId="0" fontId="24" fillId="13" borderId="58" xfId="0" applyFont="1" applyFill="1" applyBorder="1" applyAlignment="1">
      <alignment horizontal="center" vertical="center"/>
    </xf>
    <xf numFmtId="0" fontId="24" fillId="13" borderId="71" xfId="0" applyFont="1" applyFill="1" applyBorder="1" applyAlignment="1">
      <alignment horizontal="center" vertical="center"/>
    </xf>
    <xf numFmtId="49" fontId="24" fillId="13" borderId="27" xfId="0" applyNumberFormat="1" applyFont="1" applyFill="1" applyBorder="1" applyAlignment="1">
      <alignment horizontal="center" vertical="center"/>
    </xf>
    <xf numFmtId="0" fontId="24" fillId="13" borderId="27" xfId="0" applyFont="1" applyFill="1" applyBorder="1" applyAlignment="1">
      <alignment horizontal="center" vertical="center"/>
    </xf>
    <xf numFmtId="0" fontId="24" fillId="13" borderId="34" xfId="0" applyFont="1" applyFill="1" applyBorder="1" applyAlignment="1">
      <alignment horizontal="center" vertical="center"/>
    </xf>
    <xf numFmtId="49" fontId="24" fillId="13" borderId="0" xfId="0" applyNumberFormat="1" applyFont="1" applyFill="1" applyBorder="1" applyAlignment="1">
      <alignment horizontal="center" vertical="center"/>
    </xf>
    <xf numFmtId="49" fontId="25" fillId="13" borderId="6" xfId="0" applyNumberFormat="1" applyFont="1" applyFill="1" applyBorder="1" applyAlignment="1">
      <alignment vertical="center"/>
    </xf>
    <xf numFmtId="49" fontId="25" fillId="13" borderId="0" xfId="0" applyNumberFormat="1" applyFont="1" applyFill="1" applyBorder="1" applyAlignment="1">
      <alignment vertical="center"/>
    </xf>
    <xf numFmtId="0" fontId="24" fillId="13" borderId="28" xfId="0" applyFont="1" applyFill="1" applyBorder="1" applyAlignment="1">
      <alignment horizontal="center" vertical="center"/>
    </xf>
    <xf numFmtId="0" fontId="24" fillId="13" borderId="59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vertical="center"/>
    </xf>
    <xf numFmtId="0" fontId="25" fillId="13" borderId="0" xfId="0" applyFont="1" applyFill="1" applyBorder="1" applyAlignment="1">
      <alignment horizontal="center" vertical="center"/>
    </xf>
    <xf numFmtId="0" fontId="24" fillId="13" borderId="33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4" fillId="13" borderId="37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5" fillId="13" borderId="0" xfId="0" applyFont="1" applyFill="1" applyBorder="1" applyAlignment="1">
      <alignment vertical="center"/>
    </xf>
    <xf numFmtId="0" fontId="24" fillId="13" borderId="17" xfId="0" applyFont="1" applyFill="1" applyBorder="1" applyAlignment="1">
      <alignment vertical="center"/>
    </xf>
    <xf numFmtId="0" fontId="24" fillId="13" borderId="10" xfId="0" applyFont="1" applyFill="1" applyBorder="1" applyAlignment="1">
      <alignment horizontal="center" vertical="center"/>
    </xf>
    <xf numFmtId="0" fontId="25" fillId="13" borderId="17" xfId="0" applyFont="1" applyFill="1" applyBorder="1" applyAlignment="1">
      <alignment vertical="center"/>
    </xf>
    <xf numFmtId="0" fontId="24" fillId="13" borderId="7" xfId="0" applyFont="1" applyFill="1" applyBorder="1" applyAlignment="1">
      <alignment vertical="center"/>
    </xf>
    <xf numFmtId="0" fontId="24" fillId="13" borderId="3" xfId="0" applyFont="1" applyFill="1" applyBorder="1" applyAlignment="1">
      <alignment vertical="center"/>
    </xf>
    <xf numFmtId="0" fontId="24" fillId="13" borderId="20" xfId="0" applyFont="1" applyFill="1" applyBorder="1" applyAlignment="1">
      <alignment vertical="center"/>
    </xf>
    <xf numFmtId="0" fontId="25" fillId="13" borderId="29" xfId="0" applyFont="1" applyFill="1" applyBorder="1" applyAlignment="1">
      <alignment vertical="center"/>
    </xf>
    <xf numFmtId="0" fontId="25" fillId="13" borderId="8" xfId="0" applyFont="1" applyFill="1" applyBorder="1" applyAlignment="1">
      <alignment vertical="center"/>
    </xf>
    <xf numFmtId="0" fontId="25" fillId="13" borderId="10" xfId="0" applyFont="1" applyFill="1" applyBorder="1" applyAlignment="1">
      <alignment vertical="center"/>
    </xf>
    <xf numFmtId="0" fontId="25" fillId="13" borderId="6" xfId="0" applyFont="1" applyFill="1" applyBorder="1" applyAlignment="1">
      <alignment vertical="center"/>
    </xf>
    <xf numFmtId="0" fontId="24" fillId="13" borderId="11" xfId="0" applyFont="1" applyFill="1" applyBorder="1" applyAlignment="1">
      <alignment vertical="center"/>
    </xf>
    <xf numFmtId="0" fontId="25" fillId="13" borderId="3" xfId="0" applyFont="1" applyFill="1" applyBorder="1" applyAlignment="1">
      <alignment vertical="center"/>
    </xf>
    <xf numFmtId="0" fontId="24" fillId="13" borderId="14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37" xfId="0" applyFont="1" applyFill="1" applyBorder="1" applyAlignment="1">
      <alignment vertical="center"/>
    </xf>
    <xf numFmtId="0" fontId="24" fillId="13" borderId="38" xfId="0" applyFont="1" applyFill="1" applyBorder="1" applyAlignment="1">
      <alignment vertical="center"/>
    </xf>
    <xf numFmtId="0" fontId="25" fillId="13" borderId="0" xfId="0" applyFont="1" applyFill="1" applyAlignment="1">
      <alignment vertical="center" shrinkToFit="1"/>
    </xf>
    <xf numFmtId="0" fontId="24" fillId="13" borderId="0" xfId="0" applyFont="1" applyFill="1" applyBorder="1" applyAlignment="1">
      <alignment horizontal="center" vertical="center" shrinkToFit="1"/>
    </xf>
    <xf numFmtId="0" fontId="24" fillId="13" borderId="0" xfId="0" applyFont="1" applyFill="1" applyBorder="1" applyAlignment="1">
      <alignment vertical="center" shrinkToFit="1"/>
    </xf>
    <xf numFmtId="0" fontId="24" fillId="13" borderId="0" xfId="0" applyFont="1" applyFill="1" applyAlignment="1">
      <alignment vertical="center" shrinkToFit="1"/>
    </xf>
    <xf numFmtId="0" fontId="24" fillId="13" borderId="6" xfId="0" applyFont="1" applyFill="1" applyBorder="1" applyAlignment="1">
      <alignment vertical="center" shrinkToFit="1"/>
    </xf>
    <xf numFmtId="0" fontId="24" fillId="13" borderId="8" xfId="0" applyFont="1" applyFill="1" applyBorder="1" applyAlignment="1">
      <alignment vertical="center" shrinkToFit="1"/>
    </xf>
    <xf numFmtId="0" fontId="24" fillId="13" borderId="10" xfId="0" applyFont="1" applyFill="1" applyBorder="1" applyAlignment="1">
      <alignment vertical="center" shrinkToFit="1"/>
    </xf>
    <xf numFmtId="0" fontId="24" fillId="13" borderId="17" xfId="0" applyFont="1" applyFill="1" applyBorder="1" applyAlignment="1">
      <alignment vertical="center" shrinkToFit="1"/>
    </xf>
    <xf numFmtId="0" fontId="24" fillId="13" borderId="0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left" vertical="center"/>
    </xf>
    <xf numFmtId="0" fontId="25" fillId="13" borderId="11" xfId="0" applyFont="1" applyFill="1" applyBorder="1" applyAlignment="1">
      <alignment horizontal="center" vertical="center"/>
    </xf>
    <xf numFmtId="49" fontId="24" fillId="13" borderId="84" xfId="0" applyNumberFormat="1" applyFont="1" applyFill="1" applyBorder="1" applyAlignment="1">
      <alignment horizontal="center" vertical="center"/>
    </xf>
    <xf numFmtId="49" fontId="24" fillId="13" borderId="57" xfId="0" applyNumberFormat="1" applyFont="1" applyFill="1" applyBorder="1" applyAlignment="1">
      <alignment horizontal="center" vertical="center"/>
    </xf>
    <xf numFmtId="49" fontId="24" fillId="13" borderId="75" xfId="0" applyNumberFormat="1" applyFont="1" applyFill="1" applyBorder="1" applyAlignment="1">
      <alignment horizontal="center" vertical="center"/>
    </xf>
    <xf numFmtId="0" fontId="24" fillId="13" borderId="89" xfId="0" applyFont="1" applyFill="1" applyBorder="1" applyAlignment="1">
      <alignment horizontal="center" vertical="center"/>
    </xf>
    <xf numFmtId="0" fontId="24" fillId="13" borderId="90" xfId="0" applyFont="1" applyFill="1" applyBorder="1" applyAlignment="1">
      <alignment horizontal="center" vertical="center"/>
    </xf>
    <xf numFmtId="0" fontId="24" fillId="13" borderId="91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24" fillId="13" borderId="37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49" fontId="24" fillId="13" borderId="59" xfId="0" applyNumberFormat="1" applyFont="1" applyFill="1" applyBorder="1" applyAlignment="1">
      <alignment horizontal="center" vertical="center"/>
    </xf>
    <xf numFmtId="49" fontId="24" fillId="13" borderId="33" xfId="0" applyNumberFormat="1" applyFont="1" applyFill="1" applyBorder="1" applyAlignment="1">
      <alignment horizontal="center" vertical="center"/>
    </xf>
    <xf numFmtId="49" fontId="24" fillId="13" borderId="28" xfId="0" applyNumberFormat="1" applyFont="1" applyFill="1" applyBorder="1" applyAlignment="1">
      <alignment horizontal="center" vertical="center"/>
    </xf>
    <xf numFmtId="0" fontId="24" fillId="13" borderId="28" xfId="0" applyFont="1" applyFill="1" applyBorder="1" applyAlignment="1">
      <alignment horizontal="center" vertical="center"/>
    </xf>
    <xf numFmtId="0" fontId="24" fillId="13" borderId="59" xfId="0" applyFont="1" applyFill="1" applyBorder="1" applyAlignment="1">
      <alignment horizontal="center" vertical="center"/>
    </xf>
    <xf numFmtId="0" fontId="24" fillId="13" borderId="8" xfId="0" applyFont="1" applyFill="1" applyBorder="1" applyAlignment="1">
      <alignment vertical="center"/>
    </xf>
    <xf numFmtId="0" fontId="24" fillId="13" borderId="10" xfId="0" applyFont="1" applyFill="1" applyBorder="1" applyAlignment="1">
      <alignment vertical="center"/>
    </xf>
    <xf numFmtId="0" fontId="24" fillId="13" borderId="6" xfId="0" applyFont="1" applyFill="1" applyBorder="1" applyAlignment="1">
      <alignment vertical="center"/>
    </xf>
    <xf numFmtId="0" fontId="24" fillId="13" borderId="33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vertical="center"/>
    </xf>
    <xf numFmtId="0" fontId="24" fillId="13" borderId="19" xfId="0" applyFont="1" applyFill="1" applyBorder="1" applyAlignment="1">
      <alignment horizontal="center" vertical="center" shrinkToFit="1"/>
    </xf>
    <xf numFmtId="176" fontId="27" fillId="13" borderId="0" xfId="0" applyNumberFormat="1" applyFont="1" applyFill="1" applyAlignment="1">
      <alignment vertical="center"/>
    </xf>
    <xf numFmtId="0" fontId="24" fillId="13" borderId="0" xfId="0" quotePrefix="1" applyFont="1" applyFill="1" applyBorder="1" applyAlignment="1">
      <alignment horizontal="center" vertical="center" shrinkToFit="1"/>
    </xf>
    <xf numFmtId="0" fontId="24" fillId="13" borderId="0" xfId="0" applyFont="1" applyFill="1">
      <alignment vertical="center"/>
    </xf>
    <xf numFmtId="0" fontId="29" fillId="13" borderId="106" xfId="0" applyFont="1" applyFill="1" applyBorder="1" applyAlignment="1">
      <alignment horizontal="center" vertical="center"/>
    </xf>
    <xf numFmtId="0" fontId="29" fillId="13" borderId="111" xfId="0" applyFont="1" applyFill="1" applyBorder="1" applyAlignment="1">
      <alignment horizontal="center" vertical="center"/>
    </xf>
    <xf numFmtId="0" fontId="29" fillId="13" borderId="115" xfId="0" applyFont="1" applyFill="1" applyBorder="1" applyAlignment="1">
      <alignment horizontal="center" vertical="center"/>
    </xf>
    <xf numFmtId="0" fontId="25" fillId="13" borderId="116" xfId="0" applyFont="1" applyFill="1" applyBorder="1" applyAlignment="1">
      <alignment vertical="center" shrinkToFit="1"/>
    </xf>
    <xf numFmtId="0" fontId="24" fillId="13" borderId="0" xfId="0" applyFont="1" applyFill="1" applyBorder="1" applyAlignment="1">
      <alignment horizontal="center" vertical="center" shrinkToFit="1"/>
    </xf>
    <xf numFmtId="0" fontId="24" fillId="13" borderId="101" xfId="0" applyFont="1" applyFill="1" applyBorder="1" applyAlignment="1">
      <alignment horizontal="center" vertical="center" shrinkToFit="1"/>
    </xf>
    <xf numFmtId="0" fontId="24" fillId="13" borderId="101" xfId="0" quotePrefix="1" applyFont="1" applyFill="1" applyBorder="1" applyAlignment="1">
      <alignment horizontal="center" vertical="center" shrinkToFit="1"/>
    </xf>
    <xf numFmtId="0" fontId="24" fillId="13" borderId="19" xfId="0" quotePrefix="1" applyFont="1" applyFill="1" applyBorder="1" applyAlignment="1">
      <alignment horizontal="center" vertical="center" shrinkToFit="1"/>
    </xf>
    <xf numFmtId="0" fontId="24" fillId="13" borderId="120" xfId="0" applyFont="1" applyFill="1" applyBorder="1" applyAlignment="1">
      <alignment horizontal="center" vertical="center" shrinkToFit="1"/>
    </xf>
    <xf numFmtId="0" fontId="24" fillId="13" borderId="120" xfId="0" quotePrefix="1" applyFont="1" applyFill="1" applyBorder="1" applyAlignment="1">
      <alignment horizontal="center" vertical="center" shrinkToFit="1"/>
    </xf>
    <xf numFmtId="0" fontId="24" fillId="13" borderId="73" xfId="0" applyFont="1" applyFill="1" applyBorder="1" applyAlignment="1">
      <alignment horizontal="center" vertical="center" shrinkToFit="1"/>
    </xf>
    <xf numFmtId="0" fontId="24" fillId="13" borderId="6" xfId="0" quotePrefix="1" applyFont="1" applyFill="1" applyBorder="1" applyAlignment="1">
      <alignment horizontal="center" vertical="center" shrinkToFit="1"/>
    </xf>
    <xf numFmtId="0" fontId="24" fillId="13" borderId="126" xfId="0" applyFont="1" applyFill="1" applyBorder="1" applyAlignment="1">
      <alignment horizontal="center" vertical="center"/>
    </xf>
    <xf numFmtId="0" fontId="24" fillId="13" borderId="16" xfId="0" quotePrefix="1" applyFont="1" applyFill="1" applyBorder="1" applyAlignment="1">
      <alignment horizontal="center" vertical="center" shrinkToFit="1"/>
    </xf>
    <xf numFmtId="0" fontId="24" fillId="13" borderId="123" xfId="0" applyFont="1" applyFill="1" applyBorder="1" applyAlignment="1">
      <alignment horizontal="center" vertical="center"/>
    </xf>
    <xf numFmtId="0" fontId="24" fillId="13" borderId="127" xfId="0" applyFont="1" applyFill="1" applyBorder="1" applyAlignment="1">
      <alignment horizontal="center" vertical="center"/>
    </xf>
    <xf numFmtId="0" fontId="24" fillId="13" borderId="123" xfId="0" quotePrefix="1" applyFont="1" applyFill="1" applyBorder="1" applyAlignment="1">
      <alignment horizontal="center" vertical="center" shrinkToFit="1"/>
    </xf>
    <xf numFmtId="0" fontId="24" fillId="13" borderId="128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/>
    </xf>
    <xf numFmtId="0" fontId="24" fillId="14" borderId="16" xfId="0" applyFont="1" applyFill="1" applyBorder="1" applyAlignment="1">
      <alignment horizontal="center" vertical="center"/>
    </xf>
    <xf numFmtId="0" fontId="24" fillId="14" borderId="122" xfId="0" applyFont="1" applyFill="1" applyBorder="1" applyAlignment="1">
      <alignment horizontal="center" vertical="center"/>
    </xf>
    <xf numFmtId="0" fontId="24" fillId="14" borderId="127" xfId="0" applyFont="1" applyFill="1" applyBorder="1" applyAlignment="1">
      <alignment horizontal="center" vertical="center"/>
    </xf>
    <xf numFmtId="0" fontId="24" fillId="14" borderId="123" xfId="0" quotePrefix="1" applyFont="1" applyFill="1" applyBorder="1" applyAlignment="1">
      <alignment horizontal="center" vertical="center" shrinkToFit="1"/>
    </xf>
    <xf numFmtId="0" fontId="24" fillId="14" borderId="128" xfId="0" applyFont="1" applyFill="1" applyBorder="1" applyAlignment="1">
      <alignment horizontal="center" vertical="center"/>
    </xf>
    <xf numFmtId="180" fontId="27" fillId="13" borderId="0" xfId="0" applyNumberFormat="1" applyFont="1" applyFill="1" applyAlignment="1">
      <alignment vertical="center"/>
    </xf>
    <xf numFmtId="0" fontId="24" fillId="13" borderId="76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 shrinkToFit="1"/>
    </xf>
    <xf numFmtId="0" fontId="24" fillId="13" borderId="81" xfId="0" quotePrefix="1" applyFont="1" applyFill="1" applyBorder="1" applyAlignment="1">
      <alignment horizontal="center" vertical="center" shrinkToFit="1"/>
    </xf>
    <xf numFmtId="0" fontId="24" fillId="13" borderId="133" xfId="0" applyFont="1" applyFill="1" applyBorder="1" applyAlignment="1">
      <alignment horizontal="center" vertical="center"/>
    </xf>
    <xf numFmtId="0" fontId="24" fillId="13" borderId="55" xfId="0" applyFont="1" applyFill="1" applyBorder="1" applyAlignment="1">
      <alignment horizontal="center" vertical="center"/>
    </xf>
    <xf numFmtId="0" fontId="24" fillId="13" borderId="55" xfId="0" quotePrefix="1" applyFont="1" applyFill="1" applyBorder="1" applyAlignment="1">
      <alignment horizontal="center" vertical="center" shrinkToFit="1"/>
    </xf>
    <xf numFmtId="0" fontId="24" fillId="13" borderId="122" xfId="0" applyFont="1" applyFill="1" applyBorder="1" applyAlignment="1">
      <alignment horizontal="center" vertical="center"/>
    </xf>
    <xf numFmtId="0" fontId="24" fillId="13" borderId="143" xfId="0" applyFont="1" applyFill="1" applyBorder="1" applyAlignment="1">
      <alignment horizontal="center" vertical="center" shrinkToFit="1"/>
    </xf>
    <xf numFmtId="0" fontId="24" fillId="13" borderId="143" xfId="0" quotePrefix="1" applyFont="1" applyFill="1" applyBorder="1" applyAlignment="1">
      <alignment horizontal="center" vertical="center" shrinkToFit="1"/>
    </xf>
    <xf numFmtId="0" fontId="24" fillId="13" borderId="119" xfId="0" applyFont="1" applyFill="1" applyBorder="1">
      <alignment vertical="center"/>
    </xf>
    <xf numFmtId="0" fontId="24" fillId="13" borderId="125" xfId="0" applyFont="1" applyFill="1" applyBorder="1">
      <alignment vertical="center"/>
    </xf>
    <xf numFmtId="0" fontId="24" fillId="13" borderId="96" xfId="0" applyFont="1" applyFill="1" applyBorder="1">
      <alignment vertical="center"/>
    </xf>
    <xf numFmtId="0" fontId="24" fillId="13" borderId="117" xfId="0" applyFont="1" applyFill="1" applyBorder="1" applyAlignment="1">
      <alignment horizontal="center" vertical="center"/>
    </xf>
    <xf numFmtId="0" fontId="28" fillId="13" borderId="40" xfId="0" applyFont="1" applyFill="1" applyBorder="1" applyAlignment="1">
      <alignment horizontal="center" vertical="center" shrinkToFit="1"/>
    </xf>
    <xf numFmtId="0" fontId="28" fillId="13" borderId="0" xfId="0" applyFont="1" applyFill="1" applyBorder="1" applyAlignment="1">
      <alignment horizontal="center" vertical="center" shrinkToFit="1"/>
    </xf>
    <xf numFmtId="0" fontId="24" fillId="14" borderId="55" xfId="0" quotePrefix="1" applyFont="1" applyFill="1" applyBorder="1" applyAlignment="1">
      <alignment horizontal="center" vertical="center" shrinkToFit="1"/>
    </xf>
    <xf numFmtId="0" fontId="24" fillId="13" borderId="146" xfId="0" applyFont="1" applyFill="1" applyBorder="1" applyAlignment="1">
      <alignment horizontal="center" vertical="center"/>
    </xf>
    <xf numFmtId="0" fontId="24" fillId="13" borderId="147" xfId="0" applyFont="1" applyFill="1" applyBorder="1">
      <alignment vertical="center"/>
    </xf>
    <xf numFmtId="0" fontId="24" fillId="13" borderId="148" xfId="0" applyFont="1" applyFill="1" applyBorder="1">
      <alignment vertical="center"/>
    </xf>
    <xf numFmtId="0" fontId="24" fillId="13" borderId="149" xfId="0" applyFont="1" applyFill="1" applyBorder="1">
      <alignment vertical="center"/>
    </xf>
    <xf numFmtId="0" fontId="24" fillId="14" borderId="37" xfId="0" applyFont="1" applyFill="1" applyBorder="1" applyAlignment="1">
      <alignment horizontal="center" vertical="center"/>
    </xf>
    <xf numFmtId="0" fontId="24" fillId="14" borderId="38" xfId="0" applyFont="1" applyFill="1" applyBorder="1" applyAlignment="1">
      <alignment horizontal="center" vertical="center"/>
    </xf>
    <xf numFmtId="0" fontId="24" fillId="14" borderId="55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 shrinkToFit="1"/>
    </xf>
    <xf numFmtId="0" fontId="24" fillId="13" borderId="0" xfId="34" applyFont="1" applyFill="1" applyBorder="1" applyAlignment="1">
      <alignment horizontal="center" vertical="center"/>
    </xf>
    <xf numFmtId="0" fontId="24" fillId="13" borderId="0" xfId="34" quotePrefix="1" applyFont="1" applyFill="1" applyBorder="1" applyAlignment="1">
      <alignment horizontal="center" vertical="center"/>
    </xf>
    <xf numFmtId="49" fontId="24" fillId="13" borderId="0" xfId="0" applyNumberFormat="1" applyFont="1" applyFill="1" applyBorder="1" applyAlignment="1">
      <alignment horizontal="right" vertical="center"/>
    </xf>
    <xf numFmtId="0" fontId="24" fillId="13" borderId="0" xfId="0" applyFont="1" applyFill="1" applyBorder="1" applyAlignment="1">
      <alignment horizontal="right" vertical="center"/>
    </xf>
    <xf numFmtId="0" fontId="24" fillId="13" borderId="146" xfId="0" applyFont="1" applyFill="1" applyBorder="1" applyAlignment="1">
      <alignment horizontal="center" vertical="center" shrinkToFit="1"/>
    </xf>
    <xf numFmtId="0" fontId="24" fillId="13" borderId="147" xfId="0" applyFont="1" applyFill="1" applyBorder="1" applyAlignment="1">
      <alignment horizontal="center" vertical="center"/>
    </xf>
    <xf numFmtId="0" fontId="24" fillId="13" borderId="150" xfId="0" applyFont="1" applyFill="1" applyBorder="1" applyAlignment="1">
      <alignment horizontal="center" vertical="center"/>
    </xf>
    <xf numFmtId="0" fontId="33" fillId="13" borderId="0" xfId="0" applyFont="1" applyFill="1" applyAlignment="1">
      <alignment vertical="center"/>
    </xf>
    <xf numFmtId="0" fontId="33" fillId="13" borderId="0" xfId="0" applyFont="1" applyFill="1" applyAlignment="1">
      <alignment horizontal="center" vertical="center"/>
    </xf>
    <xf numFmtId="0" fontId="33" fillId="13" borderId="0" xfId="0" applyFont="1" applyFill="1" applyBorder="1" applyAlignment="1">
      <alignment vertical="center"/>
    </xf>
    <xf numFmtId="0" fontId="33" fillId="13" borderId="0" xfId="0" applyFont="1" applyFill="1" applyAlignment="1">
      <alignment horizontal="right" vertical="center"/>
    </xf>
    <xf numFmtId="0" fontId="33" fillId="13" borderId="0" xfId="0" applyFont="1" applyFill="1" applyBorder="1" applyAlignment="1">
      <alignment horizontal="center" vertical="center"/>
    </xf>
    <xf numFmtId="0" fontId="33" fillId="13" borderId="6" xfId="0" applyFont="1" applyFill="1" applyBorder="1" applyAlignment="1">
      <alignment vertical="center"/>
    </xf>
    <xf numFmtId="0" fontId="33" fillId="13" borderId="8" xfId="0" applyFont="1" applyFill="1" applyBorder="1" applyAlignment="1">
      <alignment vertical="center"/>
    </xf>
    <xf numFmtId="0" fontId="33" fillId="13" borderId="10" xfId="0" applyFont="1" applyFill="1" applyBorder="1" applyAlignment="1">
      <alignment vertical="center"/>
    </xf>
    <xf numFmtId="0" fontId="33" fillId="13" borderId="17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center" vertical="top"/>
    </xf>
    <xf numFmtId="0" fontId="33" fillId="13" borderId="7" xfId="0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vertical="center"/>
    </xf>
    <xf numFmtId="49" fontId="33" fillId="13" borderId="6" xfId="0" applyNumberFormat="1" applyFont="1" applyFill="1" applyBorder="1" applyAlignment="1">
      <alignment vertical="center"/>
    </xf>
    <xf numFmtId="49" fontId="29" fillId="13" borderId="6" xfId="0" applyNumberFormat="1" applyFont="1" applyFill="1" applyBorder="1" applyAlignment="1">
      <alignment vertical="center"/>
    </xf>
    <xf numFmtId="49" fontId="33" fillId="13" borderId="0" xfId="0" applyNumberFormat="1" applyFont="1" applyFill="1" applyBorder="1" applyAlignment="1">
      <alignment vertical="center"/>
    </xf>
    <xf numFmtId="49" fontId="29" fillId="13" borderId="0" xfId="0" applyNumberFormat="1" applyFont="1" applyFill="1" applyBorder="1" applyAlignment="1">
      <alignment vertical="center"/>
    </xf>
    <xf numFmtId="49" fontId="33" fillId="13" borderId="84" xfId="0" applyNumberFormat="1" applyFont="1" applyFill="1" applyBorder="1" applyAlignment="1">
      <alignment horizontal="center" vertical="center"/>
    </xf>
    <xf numFmtId="49" fontId="33" fillId="13" borderId="82" xfId="0" applyNumberFormat="1" applyFont="1" applyFill="1" applyBorder="1" applyAlignment="1">
      <alignment horizontal="center" vertical="center"/>
    </xf>
    <xf numFmtId="0" fontId="33" fillId="13" borderId="28" xfId="0" applyFont="1" applyFill="1" applyBorder="1" applyAlignment="1">
      <alignment horizontal="center" vertical="center"/>
    </xf>
    <xf numFmtId="0" fontId="33" fillId="13" borderId="83" xfId="0" applyFont="1" applyFill="1" applyBorder="1" applyAlignment="1">
      <alignment horizontal="center" vertical="center"/>
    </xf>
    <xf numFmtId="0" fontId="33" fillId="13" borderId="82" xfId="0" applyFont="1" applyFill="1" applyBorder="1" applyAlignment="1">
      <alignment horizontal="center" vertical="center"/>
    </xf>
    <xf numFmtId="0" fontId="33" fillId="13" borderId="89" xfId="0" applyFont="1" applyFill="1" applyBorder="1" applyAlignment="1">
      <alignment horizontal="center" vertical="center"/>
    </xf>
    <xf numFmtId="49" fontId="33" fillId="13" borderId="28" xfId="0" applyNumberFormat="1" applyFont="1" applyFill="1" applyBorder="1" applyAlignment="1">
      <alignment horizontal="center" vertical="center"/>
    </xf>
    <xf numFmtId="49" fontId="33" fillId="13" borderId="57" xfId="0" applyNumberFormat="1" applyFont="1" applyFill="1" applyBorder="1" applyAlignment="1">
      <alignment horizontal="center" vertical="center"/>
    </xf>
    <xf numFmtId="49" fontId="33" fillId="13" borderId="58" xfId="0" applyNumberFormat="1" applyFont="1" applyFill="1" applyBorder="1" applyAlignment="1">
      <alignment horizontal="center" vertical="center"/>
    </xf>
    <xf numFmtId="0" fontId="33" fillId="13" borderId="59" xfId="0" applyFont="1" applyFill="1" applyBorder="1" applyAlignment="1">
      <alignment horizontal="center" vertical="center"/>
    </xf>
    <xf numFmtId="0" fontId="33" fillId="13" borderId="71" xfId="0" applyFont="1" applyFill="1" applyBorder="1" applyAlignment="1">
      <alignment horizontal="center" vertical="center"/>
    </xf>
    <xf numFmtId="0" fontId="33" fillId="13" borderId="58" xfId="0" applyFont="1" applyFill="1" applyBorder="1" applyAlignment="1">
      <alignment horizontal="center" vertical="center"/>
    </xf>
    <xf numFmtId="0" fontId="33" fillId="13" borderId="90" xfId="0" applyFont="1" applyFill="1" applyBorder="1" applyAlignment="1">
      <alignment horizontal="center" vertical="center"/>
    </xf>
    <xf numFmtId="49" fontId="33" fillId="13" borderId="59" xfId="0" applyNumberFormat="1" applyFont="1" applyFill="1" applyBorder="1" applyAlignment="1">
      <alignment horizontal="center" vertical="center"/>
    </xf>
    <xf numFmtId="49" fontId="33" fillId="13" borderId="75" xfId="0" applyNumberFormat="1" applyFont="1" applyFill="1" applyBorder="1" applyAlignment="1">
      <alignment horizontal="center" vertical="center"/>
    </xf>
    <xf numFmtId="49" fontId="33" fillId="13" borderId="27" xfId="0" applyNumberFormat="1" applyFont="1" applyFill="1" applyBorder="1" applyAlignment="1">
      <alignment horizontal="center" vertical="center"/>
    </xf>
    <xf numFmtId="0" fontId="33" fillId="13" borderId="33" xfId="0" applyFont="1" applyFill="1" applyBorder="1" applyAlignment="1">
      <alignment horizontal="center" vertical="center"/>
    </xf>
    <xf numFmtId="0" fontId="33" fillId="13" borderId="34" xfId="0" applyFont="1" applyFill="1" applyBorder="1" applyAlignment="1">
      <alignment horizontal="center" vertical="center"/>
    </xf>
    <xf numFmtId="0" fontId="33" fillId="13" borderId="27" xfId="0" applyFont="1" applyFill="1" applyBorder="1" applyAlignment="1">
      <alignment horizontal="center" vertical="center"/>
    </xf>
    <xf numFmtId="0" fontId="33" fillId="13" borderId="91" xfId="0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49" fontId="33" fillId="13" borderId="33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right" vertical="center"/>
    </xf>
    <xf numFmtId="0" fontId="33" fillId="13" borderId="0" xfId="0" applyFont="1" applyFill="1" applyBorder="1" applyAlignment="1">
      <alignment horizontal="right" vertical="center"/>
    </xf>
    <xf numFmtId="20" fontId="33" fillId="13" borderId="0" xfId="0" applyNumberFormat="1" applyFont="1" applyFill="1" applyBorder="1" applyAlignment="1">
      <alignment horizontal="left" vertical="center"/>
    </xf>
    <xf numFmtId="0" fontId="33" fillId="13" borderId="0" xfId="0" applyFont="1" applyFill="1" applyBorder="1" applyAlignment="1">
      <alignment horizontal="left" vertical="center"/>
    </xf>
    <xf numFmtId="0" fontId="29" fillId="13" borderId="17" xfId="0" applyFont="1" applyFill="1" applyBorder="1" applyAlignment="1">
      <alignment vertical="center"/>
    </xf>
    <xf numFmtId="0" fontId="29" fillId="13" borderId="0" xfId="0" applyFont="1" applyFill="1" applyBorder="1" applyAlignment="1">
      <alignment vertical="center"/>
    </xf>
    <xf numFmtId="0" fontId="33" fillId="13" borderId="3" xfId="0" applyFont="1" applyFill="1" applyBorder="1" applyAlignment="1">
      <alignment vertical="center"/>
    </xf>
    <xf numFmtId="0" fontId="33" fillId="13" borderId="11" xfId="0" applyFont="1" applyFill="1" applyBorder="1" applyAlignment="1">
      <alignment vertical="center"/>
    </xf>
    <xf numFmtId="0" fontId="29" fillId="13" borderId="0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 vertical="center"/>
    </xf>
    <xf numFmtId="0" fontId="29" fillId="13" borderId="0" xfId="0" applyFont="1" applyFill="1" applyAlignment="1">
      <alignment horizontal="center" vertical="center"/>
    </xf>
    <xf numFmtId="0" fontId="33" fillId="13" borderId="7" xfId="0" applyFont="1" applyFill="1" applyBorder="1" applyAlignment="1">
      <alignment vertical="center"/>
    </xf>
    <xf numFmtId="0" fontId="29" fillId="13" borderId="3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vertical="center"/>
    </xf>
    <xf numFmtId="0" fontId="29" fillId="13" borderId="29" xfId="0" applyFont="1" applyFill="1" applyBorder="1" applyAlignment="1">
      <alignment vertical="center"/>
    </xf>
    <xf numFmtId="0" fontId="29" fillId="13" borderId="8" xfId="0" applyFont="1" applyFill="1" applyBorder="1" applyAlignment="1">
      <alignment vertical="center"/>
    </xf>
    <xf numFmtId="0" fontId="29" fillId="13" borderId="6" xfId="0" applyFont="1" applyFill="1" applyBorder="1" applyAlignment="1">
      <alignment vertical="center"/>
    </xf>
    <xf numFmtId="0" fontId="33" fillId="13" borderId="11" xfId="0" applyFont="1" applyFill="1" applyBorder="1" applyAlignment="1">
      <alignment horizontal="left" vertical="center"/>
    </xf>
    <xf numFmtId="0" fontId="29" fillId="13" borderId="3" xfId="0" applyFont="1" applyFill="1" applyBorder="1" applyAlignment="1">
      <alignment vertical="center"/>
    </xf>
    <xf numFmtId="0" fontId="29" fillId="13" borderId="32" xfId="0" applyFont="1" applyFill="1" applyBorder="1" applyAlignment="1">
      <alignment vertical="center"/>
    </xf>
    <xf numFmtId="0" fontId="29" fillId="13" borderId="11" xfId="0" applyFont="1" applyFill="1" applyBorder="1" applyAlignment="1">
      <alignment horizontal="center" vertical="center"/>
    </xf>
    <xf numFmtId="0" fontId="33" fillId="13" borderId="18" xfId="34" applyFont="1" applyFill="1" applyBorder="1" applyAlignment="1">
      <alignment horizontal="center" vertical="center"/>
    </xf>
    <xf numFmtId="0" fontId="33" fillId="13" borderId="18" xfId="34" quotePrefix="1" applyFont="1" applyFill="1" applyBorder="1" applyAlignment="1">
      <alignment horizontal="center" vertical="center"/>
    </xf>
    <xf numFmtId="0" fontId="33" fillId="13" borderId="16" xfId="0" applyFont="1" applyFill="1" applyBorder="1" applyAlignment="1">
      <alignment vertical="center"/>
    </xf>
    <xf numFmtId="0" fontId="33" fillId="13" borderId="38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vertical="center"/>
    </xf>
    <xf numFmtId="0" fontId="28" fillId="13" borderId="0" xfId="0" applyFont="1" applyFill="1" applyBorder="1" applyAlignment="1">
      <alignment vertical="center" textRotation="255" shrinkToFit="1"/>
    </xf>
    <xf numFmtId="0" fontId="25" fillId="13" borderId="0" xfId="0" applyFont="1" applyFill="1" applyBorder="1" applyAlignment="1">
      <alignment vertical="center" shrinkToFit="1"/>
    </xf>
    <xf numFmtId="0" fontId="33" fillId="13" borderId="106" xfId="0" applyFont="1" applyFill="1" applyBorder="1" applyAlignment="1">
      <alignment horizontal="center" vertical="center"/>
    </xf>
    <xf numFmtId="0" fontId="33" fillId="13" borderId="111" xfId="0" applyFont="1" applyFill="1" applyBorder="1" applyAlignment="1">
      <alignment horizontal="center" vertical="center"/>
    </xf>
    <xf numFmtId="0" fontId="33" fillId="13" borderId="115" xfId="0" applyFont="1" applyFill="1" applyBorder="1" applyAlignment="1">
      <alignment horizontal="center" vertical="center"/>
    </xf>
    <xf numFmtId="0" fontId="33" fillId="13" borderId="0" xfId="0" applyFont="1" applyFill="1">
      <alignment vertical="center"/>
    </xf>
    <xf numFmtId="0" fontId="33" fillId="13" borderId="37" xfId="0" applyFont="1" applyFill="1" applyBorder="1" applyAlignment="1">
      <alignment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7" xfId="34" applyFont="1" applyFill="1" applyBorder="1" applyAlignment="1">
      <alignment horizontal="center" vertical="center"/>
    </xf>
    <xf numFmtId="0" fontId="33" fillId="13" borderId="7" xfId="34" applyFont="1" applyFill="1" applyBorder="1" applyAlignment="1">
      <alignment horizontal="center" vertical="center"/>
    </xf>
    <xf numFmtId="0" fontId="33" fillId="13" borderId="44" xfId="34" applyFont="1" applyFill="1" applyBorder="1" applyAlignment="1">
      <alignment horizontal="center" vertical="center"/>
    </xf>
    <xf numFmtId="0" fontId="33" fillId="13" borderId="44" xfId="34" quotePrefix="1" applyFont="1" applyFill="1" applyBorder="1" applyAlignment="1">
      <alignment horizontal="center" vertical="center"/>
    </xf>
    <xf numFmtId="0" fontId="33" fillId="13" borderId="152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6" xfId="0" applyFont="1" applyFill="1" applyBorder="1" applyAlignment="1">
      <alignment horizontal="center" vertical="center"/>
    </xf>
    <xf numFmtId="0" fontId="33" fillId="13" borderId="57" xfId="34" applyFont="1" applyFill="1" applyBorder="1" applyAlignment="1">
      <alignment horizontal="center" vertical="center"/>
    </xf>
    <xf numFmtId="0" fontId="33" fillId="13" borderId="57" xfId="34" quotePrefix="1" applyFont="1" applyFill="1" applyBorder="1" applyAlignment="1">
      <alignment horizontal="center" vertical="center"/>
    </xf>
    <xf numFmtId="0" fontId="33" fillId="13" borderId="10" xfId="34" applyFont="1" applyFill="1" applyBorder="1" applyAlignment="1">
      <alignment horizontal="center" vertical="center"/>
    </xf>
    <xf numFmtId="0" fontId="33" fillId="13" borderId="11" xfId="34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33" fillId="13" borderId="19" xfId="34" applyFont="1" applyFill="1" applyBorder="1" applyAlignment="1">
      <alignment horizontal="center" vertical="center"/>
    </xf>
    <xf numFmtId="0" fontId="33" fillId="13" borderId="19" xfId="34" quotePrefix="1" applyFont="1" applyFill="1" applyBorder="1" applyAlignment="1">
      <alignment horizontal="center" vertical="center"/>
    </xf>
    <xf numFmtId="0" fontId="33" fillId="13" borderId="3" xfId="0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 vertical="center"/>
    </xf>
    <xf numFmtId="0" fontId="33" fillId="13" borderId="6" xfId="0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horizontal="center" vertical="center"/>
    </xf>
    <xf numFmtId="0" fontId="33" fillId="13" borderId="7" xfId="0" applyFont="1" applyFill="1" applyBorder="1" applyAlignment="1">
      <alignment horizontal="center" vertical="center"/>
    </xf>
    <xf numFmtId="0" fontId="33" fillId="13" borderId="11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right" vertical="center"/>
    </xf>
    <xf numFmtId="0" fontId="33" fillId="13" borderId="6" xfId="0" applyFont="1" applyFill="1" applyBorder="1" applyAlignment="1">
      <alignment horizontal="right" vertical="center"/>
    </xf>
    <xf numFmtId="0" fontId="33" fillId="13" borderId="11" xfId="0" applyFont="1" applyFill="1" applyBorder="1" applyAlignment="1">
      <alignment horizontal="right" vertical="center"/>
    </xf>
    <xf numFmtId="0" fontId="33" fillId="13" borderId="8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 shrinkToFit="1"/>
    </xf>
    <xf numFmtId="0" fontId="29" fillId="13" borderId="3" xfId="0" applyFont="1" applyFill="1" applyBorder="1" applyAlignment="1">
      <alignment horizontal="center" vertical="center" shrinkToFit="1"/>
    </xf>
    <xf numFmtId="0" fontId="29" fillId="13" borderId="9" xfId="0" applyFont="1" applyFill="1" applyBorder="1" applyAlignment="1">
      <alignment horizontal="center" vertical="center" shrinkToFit="1"/>
    </xf>
    <xf numFmtId="0" fontId="29" fillId="13" borderId="17" xfId="0" applyFont="1" applyFill="1" applyBorder="1" applyAlignment="1">
      <alignment horizontal="center" vertical="center" shrinkToFit="1"/>
    </xf>
    <xf numFmtId="0" fontId="29" fillId="13" borderId="0" xfId="0" applyFont="1" applyFill="1" applyBorder="1" applyAlignment="1">
      <alignment horizontal="center" vertical="center" shrinkToFit="1"/>
    </xf>
    <xf numFmtId="0" fontId="29" fillId="13" borderId="7" xfId="0" applyFont="1" applyFill="1" applyBorder="1" applyAlignment="1">
      <alignment horizontal="center" vertical="center" shrinkToFit="1"/>
    </xf>
    <xf numFmtId="0" fontId="29" fillId="13" borderId="10" xfId="0" applyFont="1" applyFill="1" applyBorder="1" applyAlignment="1">
      <alignment horizontal="center" vertical="center" shrinkToFit="1"/>
    </xf>
    <xf numFmtId="0" fontId="29" fillId="13" borderId="6" xfId="0" applyFont="1" applyFill="1" applyBorder="1" applyAlignment="1">
      <alignment horizontal="center" vertical="center" shrinkToFit="1"/>
    </xf>
    <xf numFmtId="0" fontId="29" fillId="13" borderId="11" xfId="0" applyFont="1" applyFill="1" applyBorder="1" applyAlignment="1">
      <alignment horizontal="center" vertical="center" shrinkToFit="1"/>
    </xf>
    <xf numFmtId="0" fontId="33" fillId="13" borderId="12" xfId="0" applyFont="1" applyFill="1" applyBorder="1" applyAlignment="1">
      <alignment horizontal="right" vertical="center"/>
    </xf>
    <xf numFmtId="0" fontId="33" fillId="13" borderId="3" xfId="0" applyFont="1" applyFill="1" applyBorder="1" applyAlignment="1">
      <alignment horizontal="right" vertical="center"/>
    </xf>
    <xf numFmtId="0" fontId="33" fillId="13" borderId="9" xfId="0" applyFont="1" applyFill="1" applyBorder="1" applyAlignment="1">
      <alignment horizontal="right" vertical="center"/>
    </xf>
    <xf numFmtId="0" fontId="33" fillId="13" borderId="26" xfId="0" applyFont="1" applyFill="1" applyBorder="1" applyAlignment="1">
      <alignment horizontal="right" vertical="center"/>
    </xf>
    <xf numFmtId="0" fontId="33" fillId="13" borderId="25" xfId="0" applyFont="1" applyFill="1" applyBorder="1" applyAlignment="1">
      <alignment horizontal="right" vertical="center"/>
    </xf>
    <xf numFmtId="0" fontId="33" fillId="13" borderId="153" xfId="0" applyFont="1" applyFill="1" applyBorder="1" applyAlignment="1">
      <alignment horizontal="right" vertical="center"/>
    </xf>
    <xf numFmtId="0" fontId="33" fillId="13" borderId="8" xfId="34" applyFont="1" applyFill="1" applyBorder="1" applyAlignment="1">
      <alignment horizontal="center" vertical="center"/>
    </xf>
    <xf numFmtId="0" fontId="33" fillId="13" borderId="9" xfId="34" applyFont="1" applyFill="1" applyBorder="1" applyAlignment="1">
      <alignment horizontal="center" vertical="center"/>
    </xf>
    <xf numFmtId="0" fontId="33" fillId="13" borderId="32" xfId="34" applyFont="1" applyFill="1" applyBorder="1" applyAlignment="1">
      <alignment horizontal="center" vertical="center"/>
    </xf>
    <xf numFmtId="0" fontId="33" fillId="13" borderId="153" xfId="34" applyFont="1" applyFill="1" applyBorder="1" applyAlignment="1">
      <alignment horizontal="center" vertical="center"/>
    </xf>
    <xf numFmtId="0" fontId="33" fillId="13" borderId="13" xfId="0" applyFont="1" applyFill="1" applyBorder="1" applyAlignment="1">
      <alignment horizontal="center" vertical="center"/>
    </xf>
    <xf numFmtId="0" fontId="33" fillId="13" borderId="32" xfId="0" applyFont="1" applyFill="1" applyBorder="1" applyAlignment="1">
      <alignment horizontal="center" vertical="center"/>
    </xf>
    <xf numFmtId="0" fontId="33" fillId="13" borderId="25" xfId="0" applyFont="1" applyFill="1" applyBorder="1" applyAlignment="1">
      <alignment horizontal="center" vertical="center"/>
    </xf>
    <xf numFmtId="0" fontId="33" fillId="13" borderId="31" xfId="0" applyFont="1" applyFill="1" applyBorder="1" applyAlignment="1">
      <alignment horizontal="center" vertical="center"/>
    </xf>
    <xf numFmtId="0" fontId="24" fillId="13" borderId="8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33" fillId="13" borderId="152" xfId="0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33" fillId="13" borderId="151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center" vertical="center"/>
    </xf>
    <xf numFmtId="0" fontId="24" fillId="13" borderId="37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vertical="center"/>
    </xf>
    <xf numFmtId="0" fontId="33" fillId="13" borderId="37" xfId="0" applyFont="1" applyFill="1" applyBorder="1" applyAlignment="1">
      <alignment horizontal="center" vertical="center"/>
    </xf>
    <xf numFmtId="0" fontId="33" fillId="13" borderId="16" xfId="0" applyFont="1" applyFill="1" applyBorder="1" applyAlignment="1">
      <alignment horizontal="center" vertical="center"/>
    </xf>
    <xf numFmtId="0" fontId="33" fillId="13" borderId="38" xfId="0" applyFont="1" applyFill="1" applyBorder="1" applyAlignment="1">
      <alignment horizontal="center" vertical="center"/>
    </xf>
    <xf numFmtId="0" fontId="33" fillId="13" borderId="26" xfId="0" applyFont="1" applyFill="1" applyBorder="1" applyAlignment="1">
      <alignment horizontal="center" vertical="center"/>
    </xf>
    <xf numFmtId="0" fontId="33" fillId="13" borderId="153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49" fontId="24" fillId="13" borderId="59" xfId="0" applyNumberFormat="1" applyFont="1" applyFill="1" applyBorder="1" applyAlignment="1">
      <alignment horizontal="center" vertical="center"/>
    </xf>
    <xf numFmtId="49" fontId="24" fillId="13" borderId="71" xfId="0" applyNumberFormat="1" applyFont="1" applyFill="1" applyBorder="1" applyAlignment="1">
      <alignment horizontal="center" vertical="center"/>
    </xf>
    <xf numFmtId="49" fontId="24" fillId="13" borderId="33" xfId="0" applyNumberFormat="1" applyFont="1" applyFill="1" applyBorder="1" applyAlignment="1">
      <alignment horizontal="center" vertical="center"/>
    </xf>
    <xf numFmtId="49" fontId="24" fillId="13" borderId="34" xfId="0" applyNumberFormat="1" applyFont="1" applyFill="1" applyBorder="1" applyAlignment="1">
      <alignment horizontal="center" vertical="center"/>
    </xf>
    <xf numFmtId="0" fontId="24" fillId="13" borderId="43" xfId="0" applyFont="1" applyFill="1" applyBorder="1" applyAlignment="1">
      <alignment horizontal="center" vertical="center"/>
    </xf>
    <xf numFmtId="49" fontId="24" fillId="13" borderId="28" xfId="0" applyNumberFormat="1" applyFont="1" applyFill="1" applyBorder="1" applyAlignment="1">
      <alignment horizontal="center" vertical="center"/>
    </xf>
    <xf numFmtId="0" fontId="24" fillId="13" borderId="28" xfId="0" applyFont="1" applyFill="1" applyBorder="1" applyAlignment="1">
      <alignment horizontal="center" vertical="center"/>
    </xf>
    <xf numFmtId="0" fontId="24" fillId="13" borderId="59" xfId="0" applyFont="1" applyFill="1" applyBorder="1" applyAlignment="1">
      <alignment horizontal="center" vertical="center"/>
    </xf>
    <xf numFmtId="0" fontId="24" fillId="13" borderId="43" xfId="0" applyFont="1" applyFill="1" applyBorder="1" applyAlignment="1">
      <alignment vertical="center" shrinkToFit="1"/>
    </xf>
    <xf numFmtId="0" fontId="24" fillId="13" borderId="18" xfId="0" applyFont="1" applyFill="1" applyBorder="1" applyAlignment="1">
      <alignment horizontal="center" vertical="center"/>
    </xf>
    <xf numFmtId="0" fontId="24" fillId="13" borderId="19" xfId="0" applyFont="1" applyFill="1" applyBorder="1" applyAlignment="1">
      <alignment horizontal="center" vertical="center"/>
    </xf>
    <xf numFmtId="0" fontId="24" fillId="13" borderId="8" xfId="0" applyFont="1" applyFill="1" applyBorder="1" applyAlignment="1">
      <alignment vertical="center"/>
    </xf>
    <xf numFmtId="0" fontId="24" fillId="13" borderId="3" xfId="0" applyFont="1" applyFill="1" applyBorder="1" applyAlignment="1">
      <alignment vertical="center"/>
    </xf>
    <xf numFmtId="0" fontId="24" fillId="13" borderId="9" xfId="0" applyFont="1" applyFill="1" applyBorder="1" applyAlignment="1">
      <alignment vertical="center"/>
    </xf>
    <xf numFmtId="0" fontId="24" fillId="13" borderId="10" xfId="0" applyFont="1" applyFill="1" applyBorder="1" applyAlignment="1">
      <alignment vertical="center"/>
    </xf>
    <xf numFmtId="0" fontId="24" fillId="13" borderId="6" xfId="0" applyFont="1" applyFill="1" applyBorder="1" applyAlignment="1">
      <alignment vertical="center"/>
    </xf>
    <xf numFmtId="0" fontId="24" fillId="13" borderId="11" xfId="0" applyFont="1" applyFill="1" applyBorder="1" applyAlignment="1">
      <alignment vertical="center"/>
    </xf>
    <xf numFmtId="0" fontId="24" fillId="13" borderId="7" xfId="0" applyFont="1" applyFill="1" applyBorder="1" applyAlignment="1">
      <alignment horizontal="center" vertical="center"/>
    </xf>
    <xf numFmtId="0" fontId="24" fillId="13" borderId="43" xfId="0" applyFont="1" applyFill="1" applyBorder="1" applyAlignment="1">
      <alignment vertical="center"/>
    </xf>
    <xf numFmtId="0" fontId="25" fillId="13" borderId="0" xfId="0" applyFont="1" applyFill="1" applyBorder="1" applyAlignment="1">
      <alignment horizontal="center" vertical="center"/>
    </xf>
    <xf numFmtId="0" fontId="24" fillId="13" borderId="8" xfId="0" applyFont="1" applyFill="1" applyBorder="1" applyAlignment="1">
      <alignment vertical="center" shrinkToFit="1"/>
    </xf>
    <xf numFmtId="0" fontId="24" fillId="13" borderId="3" xfId="0" applyFont="1" applyFill="1" applyBorder="1" applyAlignment="1">
      <alignment vertical="center" shrinkToFit="1"/>
    </xf>
    <xf numFmtId="0" fontId="24" fillId="13" borderId="9" xfId="0" applyFont="1" applyFill="1" applyBorder="1" applyAlignment="1">
      <alignment vertical="center" shrinkToFit="1"/>
    </xf>
    <xf numFmtId="0" fontId="24" fillId="13" borderId="10" xfId="0" applyFont="1" applyFill="1" applyBorder="1" applyAlignment="1">
      <alignment vertical="center" shrinkToFit="1"/>
    </xf>
    <xf numFmtId="0" fontId="24" fillId="13" borderId="6" xfId="0" applyFont="1" applyFill="1" applyBorder="1" applyAlignment="1">
      <alignment vertical="center" shrinkToFit="1"/>
    </xf>
    <xf numFmtId="0" fontId="24" fillId="13" borderId="11" xfId="0" applyFont="1" applyFill="1" applyBorder="1" applyAlignment="1">
      <alignment vertical="center" shrinkToFit="1"/>
    </xf>
    <xf numFmtId="0" fontId="24" fillId="13" borderId="7" xfId="0" applyFont="1" applyFill="1" applyBorder="1" applyAlignment="1">
      <alignment horizontal="center" vertical="center" shrinkToFit="1"/>
    </xf>
    <xf numFmtId="0" fontId="24" fillId="13" borderId="16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0" fontId="24" fillId="13" borderId="43" xfId="0" applyFont="1" applyFill="1" applyBorder="1" applyAlignment="1">
      <alignment horizontal="center" vertical="center" shrinkToFit="1"/>
    </xf>
    <xf numFmtId="0" fontId="24" fillId="13" borderId="33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/>
    </xf>
    <xf numFmtId="0" fontId="24" fillId="13" borderId="19" xfId="0" applyFont="1" applyFill="1" applyBorder="1" applyAlignment="1">
      <alignment vertical="center"/>
    </xf>
    <xf numFmtId="0" fontId="25" fillId="13" borderId="21" xfId="0" applyFont="1" applyFill="1" applyBorder="1" applyAlignment="1">
      <alignment vertical="center"/>
    </xf>
    <xf numFmtId="0" fontId="25" fillId="13" borderId="24" xfId="0" applyFont="1" applyFill="1" applyBorder="1" applyAlignment="1">
      <alignment vertical="center"/>
    </xf>
    <xf numFmtId="0" fontId="24" fillId="13" borderId="23" xfId="0" applyFont="1" applyFill="1" applyBorder="1" applyAlignment="1">
      <alignment vertical="center"/>
    </xf>
    <xf numFmtId="0" fontId="24" fillId="13" borderId="22" xfId="0" applyFont="1" applyFill="1" applyBorder="1" applyAlignment="1">
      <alignment vertical="center"/>
    </xf>
    <xf numFmtId="0" fontId="24" fillId="13" borderId="30" xfId="0" applyFont="1" applyFill="1" applyBorder="1" applyAlignment="1">
      <alignment vertical="center"/>
    </xf>
    <xf numFmtId="0" fontId="24" fillId="13" borderId="26" xfId="0" applyFont="1" applyFill="1" applyBorder="1" applyAlignment="1">
      <alignment vertical="center"/>
    </xf>
    <xf numFmtId="0" fontId="24" fillId="13" borderId="25" xfId="0" applyFont="1" applyFill="1" applyBorder="1" applyAlignment="1">
      <alignment vertical="center"/>
    </xf>
    <xf numFmtId="0" fontId="24" fillId="13" borderId="31" xfId="0" applyFont="1" applyFill="1" applyBorder="1" applyAlignment="1">
      <alignment vertical="center"/>
    </xf>
    <xf numFmtId="0" fontId="24" fillId="13" borderId="12" xfId="0" applyFont="1" applyFill="1" applyBorder="1" applyAlignment="1">
      <alignment vertical="center"/>
    </xf>
    <xf numFmtId="0" fontId="24" fillId="13" borderId="14" xfId="0" applyFont="1" applyFill="1" applyBorder="1" applyAlignment="1">
      <alignment vertical="center"/>
    </xf>
    <xf numFmtId="0" fontId="25" fillId="13" borderId="0" xfId="0" applyFont="1" applyFill="1" applyAlignment="1">
      <alignment horizontal="center" vertical="center"/>
    </xf>
    <xf numFmtId="0" fontId="25" fillId="13" borderId="30" xfId="0" applyFont="1" applyFill="1" applyBorder="1" applyAlignment="1">
      <alignment vertical="center"/>
    </xf>
    <xf numFmtId="0" fontId="25" fillId="13" borderId="31" xfId="0" applyFont="1" applyFill="1" applyBorder="1" applyAlignment="1">
      <alignment vertical="center"/>
    </xf>
    <xf numFmtId="0" fontId="24" fillId="13" borderId="13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 wrapText="1"/>
    </xf>
    <xf numFmtId="178" fontId="12" fillId="0" borderId="82" xfId="34" applyNumberFormat="1" applyFont="1" applyFill="1" applyBorder="1" applyAlignment="1">
      <alignment horizontal="left" vertical="center" indent="2"/>
    </xf>
    <xf numFmtId="178" fontId="12" fillId="0" borderId="28" xfId="34" applyNumberFormat="1" applyFont="1" applyFill="1" applyBorder="1" applyAlignment="1">
      <alignment horizontal="left" vertical="center" indent="2"/>
    </xf>
    <xf numFmtId="178" fontId="18" fillId="0" borderId="58" xfId="34" applyNumberFormat="1" applyFont="1" applyFill="1" applyBorder="1" applyAlignment="1">
      <alignment horizontal="left" vertical="center" indent="2"/>
    </xf>
    <xf numFmtId="178" fontId="18" fillId="0" borderId="59" xfId="34" applyNumberFormat="1" applyFont="1" applyFill="1" applyBorder="1" applyAlignment="1">
      <alignment horizontal="left" vertical="center" indent="2"/>
    </xf>
    <xf numFmtId="178" fontId="12" fillId="0" borderId="27" xfId="34" applyNumberFormat="1" applyFont="1" applyFill="1" applyBorder="1" applyAlignment="1">
      <alignment horizontal="left" vertical="center" indent="2"/>
    </xf>
    <xf numFmtId="178" fontId="12" fillId="0" borderId="33" xfId="34" applyNumberFormat="1" applyFont="1" applyFill="1" applyBorder="1" applyAlignment="1">
      <alignment horizontal="left" vertical="center" indent="2"/>
    </xf>
    <xf numFmtId="178" fontId="12" fillId="0" borderId="89" xfId="34" applyNumberFormat="1" applyFont="1" applyFill="1" applyBorder="1" applyAlignment="1">
      <alignment horizontal="left" vertical="center" indent="2"/>
    </xf>
    <xf numFmtId="178" fontId="12" fillId="0" borderId="83" xfId="34" applyNumberFormat="1" applyFont="1" applyFill="1" applyBorder="1" applyAlignment="1">
      <alignment horizontal="left" vertical="center" indent="2"/>
    </xf>
    <xf numFmtId="178" fontId="18" fillId="0" borderId="90" xfId="34" applyNumberFormat="1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78" fontId="12" fillId="0" borderId="91" xfId="34" applyNumberFormat="1" applyFont="1" applyFill="1" applyBorder="1" applyAlignment="1">
      <alignment horizontal="left" vertical="center" indent="2"/>
    </xf>
    <xf numFmtId="0" fontId="13" fillId="0" borderId="33" xfId="0" applyFont="1" applyBorder="1" applyAlignment="1">
      <alignment horizontal="left" vertical="center" indent="2"/>
    </xf>
    <xf numFmtId="0" fontId="13" fillId="0" borderId="34" xfId="0" applyFont="1" applyBorder="1" applyAlignment="1">
      <alignment horizontal="left" vertical="center" indent="2"/>
    </xf>
    <xf numFmtId="0" fontId="12" fillId="0" borderId="75" xfId="34" applyFont="1" applyFill="1" applyBorder="1" applyAlignment="1">
      <alignment horizontal="center" vertical="center"/>
    </xf>
    <xf numFmtId="0" fontId="12" fillId="0" borderId="1" xfId="34" applyFont="1" applyBorder="1" applyAlignment="1">
      <alignment vertical="center"/>
    </xf>
    <xf numFmtId="0" fontId="12" fillId="0" borderId="39" xfId="34" applyFont="1" applyBorder="1" applyAlignment="1">
      <alignment vertical="center"/>
    </xf>
    <xf numFmtId="0" fontId="12" fillId="0" borderId="2" xfId="34" applyFont="1" applyBorder="1" applyAlignment="1">
      <alignment vertical="center"/>
    </xf>
    <xf numFmtId="0" fontId="12" fillId="0" borderId="4" xfId="34" applyFont="1" applyBorder="1" applyAlignment="1">
      <alignment vertical="center"/>
    </xf>
    <xf numFmtId="0" fontId="12" fillId="0" borderId="41" xfId="34" applyFont="1" applyBorder="1" applyAlignment="1">
      <alignment vertical="center"/>
    </xf>
    <xf numFmtId="0" fontId="12" fillId="0" borderId="5" xfId="34" applyFont="1" applyBorder="1" applyAlignment="1">
      <alignment vertical="center"/>
    </xf>
    <xf numFmtId="0" fontId="12" fillId="0" borderId="39" xfId="34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1" xfId="34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" xfId="34" applyFont="1" applyFill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2" fillId="0" borderId="74" xfId="34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2" fillId="0" borderId="74" xfId="34" applyFont="1" applyBorder="1" applyAlignment="1">
      <alignment horizontal="right" vertical="center" indent="1" shrinkToFit="1"/>
    </xf>
    <xf numFmtId="0" fontId="13" fillId="0" borderId="39" xfId="0" applyFont="1" applyBorder="1" applyAlignment="1">
      <alignment horizontal="right" vertical="center" indent="1" shrinkToFit="1"/>
    </xf>
    <xf numFmtId="0" fontId="13" fillId="0" borderId="62" xfId="0" applyFont="1" applyBorder="1" applyAlignment="1">
      <alignment horizontal="right" vertical="center" indent="1" shrinkToFit="1"/>
    </xf>
    <xf numFmtId="0" fontId="13" fillId="0" borderId="76" xfId="0" applyFont="1" applyBorder="1" applyAlignment="1">
      <alignment horizontal="right" vertical="center" indent="1" shrinkToFit="1"/>
    </xf>
    <xf numFmtId="0" fontId="13" fillId="0" borderId="41" xfId="0" applyFont="1" applyBorder="1" applyAlignment="1">
      <alignment horizontal="right" vertical="center" indent="1" shrinkToFit="1"/>
    </xf>
    <xf numFmtId="0" fontId="13" fillId="0" borderId="64" xfId="0" applyFont="1" applyBorder="1" applyAlignment="1">
      <alignment horizontal="right" vertical="center" indent="1" shrinkToFit="1"/>
    </xf>
    <xf numFmtId="0" fontId="12" fillId="0" borderId="74" xfId="34" applyFont="1" applyFill="1" applyBorder="1" applyAlignment="1">
      <alignment horizontal="left" vertical="center" indent="1" shrinkToFit="1"/>
    </xf>
    <xf numFmtId="0" fontId="13" fillId="0" borderId="39" xfId="0" applyFont="1" applyBorder="1" applyAlignment="1">
      <alignment horizontal="left" vertical="center" indent="1" shrinkToFit="1"/>
    </xf>
    <xf numFmtId="0" fontId="13" fillId="0" borderId="62" xfId="0" applyFont="1" applyBorder="1" applyAlignment="1">
      <alignment horizontal="left" vertical="center" indent="1" shrinkToFit="1"/>
    </xf>
    <xf numFmtId="0" fontId="13" fillId="0" borderId="76" xfId="0" applyFont="1" applyBorder="1" applyAlignment="1">
      <alignment horizontal="left" vertical="center" indent="1" shrinkToFit="1"/>
    </xf>
    <xf numFmtId="0" fontId="13" fillId="0" borderId="41" xfId="0" applyFont="1" applyBorder="1" applyAlignment="1">
      <alignment horizontal="left" vertical="center" indent="1" shrinkToFit="1"/>
    </xf>
    <xf numFmtId="0" fontId="13" fillId="0" borderId="64" xfId="0" applyFont="1" applyBorder="1" applyAlignment="1">
      <alignment horizontal="left" vertical="center" indent="1" shrinkToFit="1"/>
    </xf>
    <xf numFmtId="0" fontId="12" fillId="0" borderId="48" xfId="34" applyFont="1" applyBorder="1" applyAlignment="1">
      <alignment vertical="center"/>
    </xf>
    <xf numFmtId="0" fontId="12" fillId="0" borderId="6" xfId="34" applyFont="1" applyBorder="1" applyAlignment="1">
      <alignment vertical="center"/>
    </xf>
    <xf numFmtId="0" fontId="12" fillId="0" borderId="49" xfId="34" applyFont="1" applyBorder="1" applyAlignment="1">
      <alignment vertical="center"/>
    </xf>
    <xf numFmtId="0" fontId="12" fillId="0" borderId="54" xfId="34" applyFont="1" applyBorder="1" applyAlignment="1">
      <alignment vertical="center"/>
    </xf>
    <xf numFmtId="0" fontId="12" fillId="0" borderId="55" xfId="34" applyFont="1" applyBorder="1" applyAlignment="1">
      <alignment vertical="center"/>
    </xf>
    <xf numFmtId="0" fontId="12" fillId="0" borderId="56" xfId="34" applyFont="1" applyBorder="1" applyAlignment="1">
      <alignment vertical="center"/>
    </xf>
    <xf numFmtId="0" fontId="12" fillId="0" borderId="63" xfId="34" applyNumberFormat="1" applyFont="1" applyFill="1" applyBorder="1" applyAlignment="1">
      <alignment horizontal="center" vertical="center" shrinkToFit="1"/>
    </xf>
    <xf numFmtId="0" fontId="12" fillId="0" borderId="3" xfId="34" applyNumberFormat="1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4" xfId="34" applyNumberFormat="1" applyFont="1" applyFill="1" applyBorder="1" applyAlignment="1">
      <alignment horizontal="center" vertical="center" shrinkToFit="1"/>
    </xf>
    <xf numFmtId="0" fontId="12" fillId="0" borderId="8" xfId="34" applyFont="1" applyFill="1" applyBorder="1" applyAlignment="1">
      <alignment horizontal="left" vertical="center" indent="1" shrinkToFit="1"/>
    </xf>
    <xf numFmtId="0" fontId="12" fillId="0" borderId="3" xfId="34" applyFont="1" applyBorder="1" applyAlignment="1">
      <alignment horizontal="left" vertical="center" indent="1" shrinkToFit="1"/>
    </xf>
    <xf numFmtId="0" fontId="12" fillId="0" borderId="78" xfId="34" applyFont="1" applyBorder="1" applyAlignment="1">
      <alignment horizontal="left" vertical="center" indent="1" shrinkToFit="1"/>
    </xf>
    <xf numFmtId="0" fontId="12" fillId="0" borderId="17" xfId="34" applyFont="1" applyBorder="1" applyAlignment="1">
      <alignment horizontal="left" vertical="center" indent="1" shrinkToFit="1"/>
    </xf>
    <xf numFmtId="0" fontId="12" fillId="0" borderId="0" xfId="34" applyFont="1" applyBorder="1" applyAlignment="1">
      <alignment horizontal="left" vertical="center" indent="1" shrinkToFit="1"/>
    </xf>
    <xf numFmtId="0" fontId="12" fillId="0" borderId="42" xfId="34" applyFont="1" applyBorder="1" applyAlignment="1">
      <alignment horizontal="left" vertical="center" indent="1" shrinkToFit="1"/>
    </xf>
    <xf numFmtId="0" fontId="12" fillId="0" borderId="52" xfId="34" applyFont="1" applyBorder="1" applyAlignment="1">
      <alignment vertical="center"/>
    </xf>
    <xf numFmtId="0" fontId="12" fillId="0" borderId="16" xfId="34" applyFont="1" applyBorder="1" applyAlignment="1">
      <alignment vertical="center"/>
    </xf>
    <xf numFmtId="0" fontId="12" fillId="0" borderId="53" xfId="34" applyFont="1" applyBorder="1" applyAlignment="1">
      <alignment vertical="center"/>
    </xf>
    <xf numFmtId="0" fontId="12" fillId="0" borderId="63" xfId="34" applyFont="1" applyBorder="1" applyAlignment="1">
      <alignment vertical="center"/>
    </xf>
    <xf numFmtId="0" fontId="12" fillId="0" borderId="3" xfId="34" applyFont="1" applyBorder="1" applyAlignment="1">
      <alignment vertical="center"/>
    </xf>
    <xf numFmtId="0" fontId="12" fillId="0" borderId="78" xfId="34" applyFont="1" applyBorder="1" applyAlignment="1">
      <alignment vertical="center"/>
    </xf>
    <xf numFmtId="0" fontId="12" fillId="0" borderId="40" xfId="34" applyNumberFormat="1" applyFont="1" applyFill="1" applyBorder="1" applyAlignment="1">
      <alignment horizontal="center" vertical="center" shrinkToFit="1"/>
    </xf>
    <xf numFmtId="0" fontId="12" fillId="0" borderId="0" xfId="34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8" xfId="34" applyNumberFormat="1" applyFont="1" applyFill="1" applyBorder="1" applyAlignment="1">
      <alignment horizontal="center" vertical="center" shrinkToFit="1"/>
    </xf>
    <xf numFmtId="0" fontId="12" fillId="0" borderId="6" xfId="34" applyNumberFormat="1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10" xfId="34" applyFont="1" applyBorder="1" applyAlignment="1">
      <alignment horizontal="left" vertical="center" indent="1" shrinkToFit="1"/>
    </xf>
    <xf numFmtId="0" fontId="12" fillId="0" borderId="6" xfId="34" applyFont="1" applyBorder="1" applyAlignment="1">
      <alignment horizontal="left" vertical="center" indent="1" shrinkToFit="1"/>
    </xf>
    <xf numFmtId="0" fontId="12" fillId="0" borderId="49" xfId="34" applyFont="1" applyBorder="1" applyAlignment="1">
      <alignment horizontal="left" vertical="center" indent="1" shrinkToFit="1"/>
    </xf>
    <xf numFmtId="0" fontId="12" fillId="0" borderId="43" xfId="34" applyFont="1" applyBorder="1" applyAlignment="1">
      <alignment horizontal="center" vertical="center" shrinkToFit="1"/>
    </xf>
    <xf numFmtId="0" fontId="12" fillId="0" borderId="43" xfId="34" applyFont="1" applyBorder="1" applyAlignment="1">
      <alignment horizontal="left" vertical="center" shrinkToFit="1"/>
    </xf>
    <xf numFmtId="0" fontId="16" fillId="0" borderId="43" xfId="34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87" xfId="0" applyFont="1" applyBorder="1" applyAlignment="1">
      <alignment vertical="center" shrinkToFit="1"/>
    </xf>
    <xf numFmtId="0" fontId="12" fillId="0" borderId="88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center" vertical="center" shrinkToFit="1"/>
    </xf>
    <xf numFmtId="178" fontId="12" fillId="0" borderId="9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78" fontId="12" fillId="0" borderId="6" xfId="0" applyNumberFormat="1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2" fillId="0" borderId="48" xfId="34" applyFont="1" applyFill="1" applyBorder="1" applyAlignment="1">
      <alignment horizontal="center" vertical="center" shrinkToFit="1"/>
    </xf>
    <xf numFmtId="0" fontId="12" fillId="0" borderId="54" xfId="34" applyFont="1" applyFill="1" applyBorder="1" applyAlignment="1">
      <alignment horizontal="center" vertical="center" shrinkToFit="1"/>
    </xf>
    <xf numFmtId="20" fontId="12" fillId="0" borderId="48" xfId="34" applyNumberFormat="1" applyFont="1" applyFill="1" applyBorder="1" applyAlignment="1">
      <alignment horizontal="center" vertical="center" shrinkToFit="1"/>
    </xf>
    <xf numFmtId="20" fontId="12" fillId="0" borderId="6" xfId="34" applyNumberFormat="1" applyFont="1" applyFill="1" applyBorder="1" applyAlignment="1">
      <alignment horizontal="center" vertical="center" shrinkToFit="1"/>
    </xf>
    <xf numFmtId="20" fontId="12" fillId="0" borderId="49" xfId="34" applyNumberFormat="1" applyFont="1" applyFill="1" applyBorder="1" applyAlignment="1">
      <alignment horizontal="center" vertical="center" shrinkToFit="1"/>
    </xf>
    <xf numFmtId="20" fontId="12" fillId="0" borderId="54" xfId="34" applyNumberFormat="1" applyFont="1" applyFill="1" applyBorder="1" applyAlignment="1">
      <alignment horizontal="center" vertical="center" shrinkToFit="1"/>
    </xf>
    <xf numFmtId="20" fontId="12" fillId="0" borderId="55" xfId="34" applyNumberFormat="1" applyFont="1" applyFill="1" applyBorder="1" applyAlignment="1">
      <alignment horizontal="center" vertical="center" shrinkToFit="1"/>
    </xf>
    <xf numFmtId="20" fontId="12" fillId="0" borderId="56" xfId="34" applyNumberFormat="1" applyFont="1" applyFill="1" applyBorder="1" applyAlignment="1">
      <alignment horizontal="center" vertical="center" shrinkToFit="1"/>
    </xf>
    <xf numFmtId="0" fontId="12" fillId="0" borderId="0" xfId="34" applyFont="1" applyFill="1" applyBorder="1" applyAlignment="1">
      <alignment horizontal="right" vertical="center" indent="1" shrinkToFit="1"/>
    </xf>
    <xf numFmtId="0" fontId="12" fillId="0" borderId="0" xfId="34" applyFont="1" applyBorder="1" applyAlignment="1">
      <alignment horizontal="right" vertical="center" indent="1" shrinkToFit="1"/>
    </xf>
    <xf numFmtId="0" fontId="12" fillId="0" borderId="7" xfId="34" applyFont="1" applyBorder="1" applyAlignment="1">
      <alignment horizontal="right" vertical="center" indent="1" shrinkToFit="1"/>
    </xf>
    <xf numFmtId="0" fontId="12" fillId="0" borderId="41" xfId="34" applyFont="1" applyBorder="1" applyAlignment="1">
      <alignment horizontal="right" vertical="center" indent="1" shrinkToFit="1"/>
    </xf>
    <xf numFmtId="0" fontId="12" fillId="0" borderId="64" xfId="34" applyFont="1" applyBorder="1" applyAlignment="1">
      <alignment horizontal="right" vertical="center" indent="1" shrinkToFit="1"/>
    </xf>
    <xf numFmtId="0" fontId="12" fillId="0" borderId="17" xfId="34" applyFont="1" applyFill="1" applyBorder="1" applyAlignment="1">
      <alignment horizontal="center" vertical="center" shrinkToFit="1"/>
    </xf>
    <xf numFmtId="0" fontId="12" fillId="0" borderId="7" xfId="34" applyFont="1" applyFill="1" applyBorder="1" applyAlignment="1">
      <alignment horizontal="center" vertical="center" shrinkToFit="1"/>
    </xf>
    <xf numFmtId="0" fontId="12" fillId="0" borderId="76" xfId="34" applyFont="1" applyFill="1" applyBorder="1" applyAlignment="1">
      <alignment horizontal="center" vertical="center" shrinkToFit="1"/>
    </xf>
    <xf numFmtId="0" fontId="12" fillId="0" borderId="64" xfId="34" applyFont="1" applyFill="1" applyBorder="1" applyAlignment="1">
      <alignment horizontal="center" vertical="center" shrinkToFit="1"/>
    </xf>
    <xf numFmtId="0" fontId="12" fillId="0" borderId="17" xfId="34" applyFont="1" applyFill="1" applyBorder="1" applyAlignment="1">
      <alignment horizontal="left" vertical="center" indent="1" shrinkToFit="1"/>
    </xf>
    <xf numFmtId="0" fontId="12" fillId="0" borderId="76" xfId="34" applyFont="1" applyBorder="1" applyAlignment="1">
      <alignment horizontal="left" vertical="center" indent="1" shrinkToFit="1"/>
    </xf>
    <xf numFmtId="0" fontId="12" fillId="0" borderId="41" xfId="34" applyFont="1" applyBorder="1" applyAlignment="1">
      <alignment horizontal="left" vertical="center" indent="1" shrinkToFit="1"/>
    </xf>
    <xf numFmtId="0" fontId="12" fillId="0" borderId="5" xfId="34" applyFont="1" applyBorder="1" applyAlignment="1">
      <alignment horizontal="left" vertical="center" indent="1" shrinkToFit="1"/>
    </xf>
    <xf numFmtId="0" fontId="12" fillId="0" borderId="4" xfId="34" applyFont="1" applyFill="1" applyBorder="1" applyAlignment="1">
      <alignment horizontal="center" vertical="center" shrinkToFit="1"/>
    </xf>
    <xf numFmtId="20" fontId="12" fillId="0" borderId="1" xfId="34" applyNumberFormat="1" applyFont="1" applyFill="1" applyBorder="1" applyAlignment="1">
      <alignment horizontal="center" vertical="center" shrinkToFit="1"/>
    </xf>
    <xf numFmtId="20" fontId="12" fillId="0" borderId="39" xfId="34" applyNumberFormat="1" applyFont="1" applyFill="1" applyBorder="1" applyAlignment="1">
      <alignment horizontal="center" vertical="center" shrinkToFit="1"/>
    </xf>
    <xf numFmtId="20" fontId="12" fillId="0" borderId="2" xfId="34" applyNumberFormat="1" applyFont="1" applyFill="1" applyBorder="1" applyAlignment="1">
      <alignment horizontal="center" vertical="center" shrinkToFit="1"/>
    </xf>
    <xf numFmtId="20" fontId="12" fillId="0" borderId="4" xfId="34" applyNumberFormat="1" applyFont="1" applyFill="1" applyBorder="1" applyAlignment="1">
      <alignment horizontal="center" vertical="center" shrinkToFit="1"/>
    </xf>
    <xf numFmtId="20" fontId="12" fillId="0" borderId="41" xfId="34" applyNumberFormat="1" applyFont="1" applyFill="1" applyBorder="1" applyAlignment="1">
      <alignment horizontal="center" vertical="center" shrinkToFit="1"/>
    </xf>
    <xf numFmtId="20" fontId="12" fillId="0" borderId="5" xfId="34" applyNumberFormat="1" applyFont="1" applyFill="1" applyBorder="1" applyAlignment="1">
      <alignment horizontal="center" vertical="center" shrinkToFit="1"/>
    </xf>
    <xf numFmtId="0" fontId="12" fillId="0" borderId="80" xfId="34" applyFont="1" applyFill="1" applyBorder="1" applyAlignment="1">
      <alignment horizontal="center" vertical="center" shrinkToFit="1"/>
    </xf>
    <xf numFmtId="0" fontId="12" fillId="0" borderId="81" xfId="34" applyFont="1" applyFill="1" applyBorder="1" applyAlignment="1">
      <alignment horizontal="center" vertical="center" shrinkToFit="1"/>
    </xf>
    <xf numFmtId="0" fontId="12" fillId="0" borderId="52" xfId="34" applyFont="1" applyFill="1" applyBorder="1" applyAlignment="1">
      <alignment horizontal="center" vertical="center" shrinkToFit="1"/>
    </xf>
    <xf numFmtId="20" fontId="12" fillId="0" borderId="52" xfId="34" applyNumberFormat="1" applyFont="1" applyFill="1" applyBorder="1" applyAlignment="1">
      <alignment horizontal="center" vertical="center" shrinkToFit="1"/>
    </xf>
    <xf numFmtId="20" fontId="12" fillId="0" borderId="16" xfId="34" applyNumberFormat="1" applyFont="1" applyFill="1" applyBorder="1" applyAlignment="1">
      <alignment horizontal="center" vertical="center" shrinkToFit="1"/>
    </xf>
    <xf numFmtId="20" fontId="12" fillId="0" borderId="53" xfId="34" applyNumberFormat="1" applyFont="1" applyFill="1" applyBorder="1" applyAlignment="1">
      <alignment horizontal="center" vertical="center" shrinkToFit="1"/>
    </xf>
    <xf numFmtId="0" fontId="12" fillId="0" borderId="3" xfId="34" applyFont="1" applyFill="1" applyBorder="1" applyAlignment="1">
      <alignment horizontal="right" vertical="center" indent="1" shrinkToFit="1"/>
    </xf>
    <xf numFmtId="0" fontId="12" fillId="0" borderId="3" xfId="34" applyFont="1" applyBorder="1" applyAlignment="1">
      <alignment horizontal="right" vertical="center" indent="1" shrinkToFit="1"/>
    </xf>
    <xf numFmtId="0" fontId="12" fillId="0" borderId="9" xfId="34" applyFont="1" applyBorder="1" applyAlignment="1">
      <alignment horizontal="right" vertical="center" indent="1" shrinkToFit="1"/>
    </xf>
    <xf numFmtId="0" fontId="12" fillId="0" borderId="6" xfId="34" applyFont="1" applyBorder="1" applyAlignment="1">
      <alignment horizontal="right" vertical="center" indent="1" shrinkToFit="1"/>
    </xf>
    <xf numFmtId="0" fontId="12" fillId="0" borderId="11" xfId="34" applyFont="1" applyBorder="1" applyAlignment="1">
      <alignment horizontal="right" vertical="center" indent="1" shrinkToFit="1"/>
    </xf>
    <xf numFmtId="0" fontId="12" fillId="0" borderId="8" xfId="34" applyFont="1" applyFill="1" applyBorder="1" applyAlignment="1">
      <alignment horizontal="center" vertical="center" shrinkToFit="1"/>
    </xf>
    <xf numFmtId="0" fontId="12" fillId="0" borderId="9" xfId="34" applyFont="1" applyFill="1" applyBorder="1" applyAlignment="1">
      <alignment horizontal="center" vertical="center" shrinkToFit="1"/>
    </xf>
    <xf numFmtId="0" fontId="12" fillId="0" borderId="10" xfId="34" applyFont="1" applyFill="1" applyBorder="1" applyAlignment="1">
      <alignment horizontal="center" vertical="center" shrinkToFit="1"/>
    </xf>
    <xf numFmtId="0" fontId="12" fillId="0" borderId="11" xfId="34" applyFont="1" applyFill="1" applyBorder="1" applyAlignment="1">
      <alignment horizontal="center" vertical="center" shrinkToFit="1"/>
    </xf>
    <xf numFmtId="0" fontId="12" fillId="0" borderId="63" xfId="34" applyFont="1" applyFill="1" applyBorder="1" applyAlignment="1">
      <alignment horizontal="center" vertical="center" shrinkToFit="1"/>
    </xf>
    <xf numFmtId="20" fontId="12" fillId="0" borderId="63" xfId="34" applyNumberFormat="1" applyFont="1" applyFill="1" applyBorder="1" applyAlignment="1">
      <alignment horizontal="center" vertical="center" shrinkToFit="1"/>
    </xf>
    <xf numFmtId="20" fontId="12" fillId="0" borderId="3" xfId="34" applyNumberFormat="1" applyFont="1" applyFill="1" applyBorder="1" applyAlignment="1">
      <alignment horizontal="center" vertical="center" shrinkToFit="1"/>
    </xf>
    <xf numFmtId="20" fontId="12" fillId="0" borderId="78" xfId="34" applyNumberFormat="1" applyFont="1" applyFill="1" applyBorder="1" applyAlignment="1">
      <alignment horizontal="center" vertical="center" shrinkToFit="1"/>
    </xf>
    <xf numFmtId="0" fontId="12" fillId="0" borderId="63" xfId="34" applyFont="1" applyFill="1" applyBorder="1" applyAlignment="1">
      <alignment horizontal="right" vertical="center" indent="1" shrinkToFit="1"/>
    </xf>
    <xf numFmtId="0" fontId="12" fillId="0" borderId="48" xfId="34" applyFont="1" applyBorder="1" applyAlignment="1">
      <alignment horizontal="right" vertical="center" indent="1" shrinkToFit="1"/>
    </xf>
    <xf numFmtId="0" fontId="12" fillId="0" borderId="45" xfId="34" applyNumberFormat="1" applyFont="1" applyFill="1" applyBorder="1" applyAlignment="1">
      <alignment horizontal="center" vertical="center" shrinkToFit="1"/>
    </xf>
    <xf numFmtId="0" fontId="12" fillId="0" borderId="46" xfId="34" applyNumberFormat="1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0" xfId="34" applyFont="1" applyBorder="1" applyAlignment="1">
      <alignment vertical="center"/>
    </xf>
    <xf numFmtId="0" fontId="12" fillId="0" borderId="51" xfId="34" applyFont="1" applyBorder="1" applyAlignment="1">
      <alignment vertical="center"/>
    </xf>
    <xf numFmtId="0" fontId="12" fillId="0" borderId="61" xfId="34" applyFont="1" applyBorder="1" applyAlignment="1">
      <alignment vertical="center"/>
    </xf>
    <xf numFmtId="0" fontId="12" fillId="0" borderId="39" xfId="34" applyFont="1" applyFill="1" applyBorder="1" applyAlignment="1">
      <alignment horizontal="right" vertical="center" indent="1" shrinkToFit="1"/>
    </xf>
    <xf numFmtId="0" fontId="12" fillId="0" borderId="39" xfId="34" applyFont="1" applyBorder="1" applyAlignment="1">
      <alignment horizontal="right" vertical="center" indent="1" shrinkToFit="1"/>
    </xf>
    <xf numFmtId="0" fontId="12" fillId="0" borderId="62" xfId="34" applyFont="1" applyBorder="1" applyAlignment="1">
      <alignment horizontal="right" vertical="center" indent="1" shrinkToFit="1"/>
    </xf>
    <xf numFmtId="0" fontId="12" fillId="0" borderId="74" xfId="34" applyNumberFormat="1" applyFont="1" applyFill="1" applyBorder="1" applyAlignment="1">
      <alignment horizontal="center" vertical="center" shrinkToFit="1"/>
    </xf>
    <xf numFmtId="0" fontId="12" fillId="0" borderId="62" xfId="34" applyFont="1" applyBorder="1" applyAlignment="1">
      <alignment horizontal="center" vertical="center" shrinkToFit="1"/>
    </xf>
    <xf numFmtId="0" fontId="12" fillId="0" borderId="10" xfId="34" applyFont="1" applyBorder="1" applyAlignment="1">
      <alignment horizontal="center" vertical="center" shrinkToFit="1"/>
    </xf>
    <xf numFmtId="0" fontId="12" fillId="0" borderId="11" xfId="34" applyFont="1" applyBorder="1" applyAlignment="1">
      <alignment horizontal="center" vertical="center" shrinkToFit="1"/>
    </xf>
    <xf numFmtId="0" fontId="12" fillId="0" borderId="39" xfId="34" applyFont="1" applyBorder="1" applyAlignment="1">
      <alignment horizontal="left" vertical="center" indent="1" shrinkToFit="1"/>
    </xf>
    <xf numFmtId="0" fontId="12" fillId="0" borderId="2" xfId="34" applyFont="1" applyBorder="1" applyAlignment="1">
      <alignment horizontal="left" vertical="center" indent="1" shrinkToFit="1"/>
    </xf>
    <xf numFmtId="0" fontId="12" fillId="0" borderId="1" xfId="34" applyNumberFormat="1" applyFont="1" applyFill="1" applyBorder="1" applyAlignment="1">
      <alignment horizontal="center" vertical="center" shrinkToFit="1"/>
    </xf>
    <xf numFmtId="0" fontId="12" fillId="0" borderId="45" xfId="34" applyFont="1" applyFill="1" applyBorder="1" applyAlignment="1">
      <alignment horizontal="center" vertical="center" shrinkToFit="1"/>
    </xf>
    <xf numFmtId="0" fontId="12" fillId="0" borderId="46" xfId="34" applyFont="1" applyFill="1" applyBorder="1" applyAlignment="1">
      <alignment horizontal="center" vertical="center" shrinkToFit="1"/>
    </xf>
    <xf numFmtId="0" fontId="12" fillId="0" borderId="47" xfId="34" applyFont="1" applyFill="1" applyBorder="1" applyAlignment="1">
      <alignment horizontal="center" vertical="center" shrinkToFit="1"/>
    </xf>
    <xf numFmtId="0" fontId="12" fillId="0" borderId="45" xfId="34" applyFont="1" applyBorder="1" applyAlignment="1">
      <alignment horizontal="center" vertical="center" shrinkToFit="1"/>
    </xf>
    <xf numFmtId="0" fontId="12" fillId="0" borderId="46" xfId="34" applyFont="1" applyBorder="1" applyAlignment="1">
      <alignment horizontal="center" vertical="center" shrinkToFit="1"/>
    </xf>
    <xf numFmtId="0" fontId="12" fillId="0" borderId="47" xfId="34" applyFont="1" applyBorder="1" applyAlignment="1">
      <alignment horizontal="center" vertical="center" shrinkToFit="1"/>
    </xf>
    <xf numFmtId="0" fontId="12" fillId="0" borderId="60" xfId="34" applyFont="1" applyBorder="1" applyAlignment="1">
      <alignment horizontal="center" vertical="center" shrinkToFit="1"/>
    </xf>
    <xf numFmtId="0" fontId="12" fillId="0" borderId="72" xfId="34" applyFont="1" applyFill="1" applyBorder="1" applyAlignment="1">
      <alignment horizontal="center" vertical="center" shrinkToFit="1"/>
    </xf>
    <xf numFmtId="0" fontId="12" fillId="0" borderId="73" xfId="34" applyFont="1" applyFill="1" applyBorder="1" applyAlignment="1">
      <alignment horizontal="center" vertical="center" shrinkToFit="1"/>
    </xf>
    <xf numFmtId="0" fontId="14" fillId="0" borderId="0" xfId="34" applyFont="1" applyAlignment="1">
      <alignment horizontal="center" vertical="center" wrapText="1"/>
    </xf>
    <xf numFmtId="0" fontId="14" fillId="0" borderId="0" xfId="34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43" xfId="34" applyFont="1" applyBorder="1" applyAlignment="1">
      <alignment horizontal="center" vertical="center"/>
    </xf>
    <xf numFmtId="0" fontId="16" fillId="0" borderId="43" xfId="34" applyNumberFormat="1" applyFont="1" applyBorder="1" applyAlignment="1">
      <alignment horizontal="center" vertical="center"/>
    </xf>
    <xf numFmtId="178" fontId="12" fillId="0" borderId="43" xfId="34" applyNumberFormat="1" applyFont="1" applyBorder="1" applyAlignment="1">
      <alignment horizontal="center" vertical="center"/>
    </xf>
    <xf numFmtId="0" fontId="12" fillId="0" borderId="43" xfId="34" applyNumberFormat="1" applyFont="1" applyBorder="1" applyAlignment="1">
      <alignment horizontal="center" vertical="center"/>
    </xf>
    <xf numFmtId="177" fontId="17" fillId="0" borderId="37" xfId="34" applyNumberFormat="1" applyFont="1" applyBorder="1" applyAlignment="1">
      <alignment horizontal="right" vertical="center" shrinkToFit="1"/>
    </xf>
    <xf numFmtId="177" fontId="17" fillId="0" borderId="16" xfId="34" applyNumberFormat="1" applyFont="1" applyBorder="1" applyAlignment="1">
      <alignment horizontal="right" vertical="center" shrinkToFit="1"/>
    </xf>
    <xf numFmtId="179" fontId="22" fillId="0" borderId="16" xfId="0" applyNumberFormat="1" applyFont="1" applyBorder="1" applyAlignment="1">
      <alignment horizontal="left" vertical="center" shrinkToFit="1"/>
    </xf>
    <xf numFmtId="179" fontId="22" fillId="0" borderId="38" xfId="0" applyNumberFormat="1" applyFont="1" applyBorder="1" applyAlignment="1">
      <alignment horizontal="left" vertical="center" shrinkToFit="1"/>
    </xf>
    <xf numFmtId="178" fontId="12" fillId="0" borderId="19" xfId="34" applyNumberFormat="1" applyFont="1" applyFill="1" applyBorder="1" applyAlignment="1">
      <alignment horizontal="center" vertical="center"/>
    </xf>
    <xf numFmtId="0" fontId="12" fillId="0" borderId="7" xfId="34" applyFont="1" applyFill="1" applyBorder="1" applyAlignment="1">
      <alignment horizontal="center" vertical="center"/>
    </xf>
    <xf numFmtId="0" fontId="12" fillId="0" borderId="44" xfId="34" applyFont="1" applyFill="1" applyBorder="1" applyAlignment="1">
      <alignment horizontal="center" vertical="center"/>
    </xf>
    <xf numFmtId="178" fontId="12" fillId="0" borderId="58" xfId="34" applyNumberFormat="1" applyFont="1" applyFill="1" applyBorder="1" applyAlignment="1">
      <alignment horizontal="left" vertical="center" indent="2"/>
    </xf>
    <xf numFmtId="178" fontId="12" fillId="0" borderId="59" xfId="34" applyNumberFormat="1" applyFont="1" applyFill="1" applyBorder="1" applyAlignment="1">
      <alignment horizontal="left" vertical="center" indent="2"/>
    </xf>
    <xf numFmtId="0" fontId="15" fillId="0" borderId="18" xfId="34" applyFont="1" applyBorder="1" applyAlignment="1">
      <alignment horizontal="center" vertical="center"/>
    </xf>
    <xf numFmtId="0" fontId="15" fillId="0" borderId="44" xfId="34" applyFont="1" applyBorder="1" applyAlignment="1">
      <alignment horizontal="center" vertical="center"/>
    </xf>
    <xf numFmtId="0" fontId="15" fillId="0" borderId="19" xfId="34" applyFont="1" applyBorder="1" applyAlignment="1">
      <alignment horizontal="center" vertical="center"/>
    </xf>
    <xf numFmtId="178" fontId="12" fillId="0" borderId="18" xfId="34" applyNumberFormat="1" applyFont="1" applyFill="1" applyBorder="1" applyAlignment="1">
      <alignment horizontal="center" vertical="center"/>
    </xf>
    <xf numFmtId="0" fontId="18" fillId="0" borderId="18" xfId="34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9" xfId="34" applyFont="1" applyFill="1" applyBorder="1" applyAlignment="1">
      <alignment horizontal="center" vertical="center"/>
    </xf>
    <xf numFmtId="0" fontId="12" fillId="0" borderId="18" xfId="34" applyFont="1" applyFill="1" applyBorder="1" applyAlignment="1">
      <alignment horizontal="center" vertical="center"/>
    </xf>
    <xf numFmtId="178" fontId="18" fillId="0" borderId="57" xfId="34" applyNumberFormat="1" applyFont="1" applyFill="1" applyBorder="1" applyAlignment="1">
      <alignment horizontal="center" vertical="center"/>
    </xf>
    <xf numFmtId="0" fontId="12" fillId="0" borderId="71" xfId="34" applyFont="1" applyFill="1" applyBorder="1" applyAlignment="1">
      <alignment horizontal="center" vertical="center"/>
    </xf>
    <xf numFmtId="0" fontId="12" fillId="0" borderId="57" xfId="34" applyFont="1" applyFill="1" applyBorder="1" applyAlignment="1">
      <alignment horizontal="center" vertical="center"/>
    </xf>
    <xf numFmtId="178" fontId="12" fillId="0" borderId="90" xfId="34" applyNumberFormat="1" applyFont="1" applyFill="1" applyBorder="1" applyAlignment="1">
      <alignment horizontal="left" vertical="center" indent="2"/>
    </xf>
    <xf numFmtId="178" fontId="12" fillId="0" borderId="71" xfId="34" applyNumberFormat="1" applyFont="1" applyFill="1" applyBorder="1" applyAlignment="1">
      <alignment horizontal="left" vertical="center" indent="2"/>
    </xf>
    <xf numFmtId="0" fontId="13" fillId="0" borderId="59" xfId="0" applyFont="1" applyBorder="1" applyAlignment="1">
      <alignment horizontal="left" vertical="center" indent="2"/>
    </xf>
    <xf numFmtId="0" fontId="13" fillId="0" borderId="71" xfId="0" applyFont="1" applyBorder="1" applyAlignment="1">
      <alignment horizontal="left" vertical="center" indent="2"/>
    </xf>
    <xf numFmtId="178" fontId="12" fillId="0" borderId="34" xfId="34" applyNumberFormat="1" applyFont="1" applyFill="1" applyBorder="1" applyAlignment="1">
      <alignment horizontal="left" vertical="center" indent="2"/>
    </xf>
    <xf numFmtId="178" fontId="12" fillId="0" borderId="57" xfId="34" applyNumberFormat="1" applyFont="1" applyFill="1" applyBorder="1" applyAlignment="1">
      <alignment horizontal="center" vertical="center"/>
    </xf>
    <xf numFmtId="178" fontId="18" fillId="0" borderId="19" xfId="34" applyNumberFormat="1" applyFont="1" applyFill="1" applyBorder="1" applyAlignment="1">
      <alignment horizontal="center" vertical="center"/>
    </xf>
    <xf numFmtId="178" fontId="18" fillId="0" borderId="27" xfId="34" applyNumberFormat="1" applyFont="1" applyFill="1" applyBorder="1" applyAlignment="1">
      <alignment horizontal="left" vertical="center" indent="2"/>
    </xf>
    <xf numFmtId="178" fontId="18" fillId="0" borderId="33" xfId="34" applyNumberFormat="1" applyFont="1" applyFill="1" applyBorder="1" applyAlignment="1">
      <alignment horizontal="left" vertical="center" indent="2"/>
    </xf>
    <xf numFmtId="178" fontId="18" fillId="0" borderId="91" xfId="34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8" fillId="0" borderId="7" xfId="34" applyFont="1" applyFill="1" applyBorder="1" applyAlignment="1">
      <alignment horizontal="center" vertical="center"/>
    </xf>
    <xf numFmtId="0" fontId="18" fillId="0" borderId="44" xfId="34" applyFont="1" applyFill="1" applyBorder="1" applyAlignment="1">
      <alignment horizontal="center" vertical="center"/>
    </xf>
    <xf numFmtId="0" fontId="12" fillId="0" borderId="40" xfId="34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2" fillId="0" borderId="17" xfId="34" applyFont="1" applyBorder="1" applyAlignment="1">
      <alignment horizontal="right" vertical="center" indent="1" shrinkToFit="1"/>
    </xf>
    <xf numFmtId="0" fontId="13" fillId="0" borderId="0" xfId="0" applyFont="1" applyBorder="1" applyAlignment="1">
      <alignment horizontal="right" vertical="center" indent="1" shrinkToFit="1"/>
    </xf>
    <xf numFmtId="0" fontId="13" fillId="0" borderId="7" xfId="0" applyFont="1" applyBorder="1" applyAlignment="1">
      <alignment horizontal="right" vertical="center" indent="1" shrinkToFit="1"/>
    </xf>
    <xf numFmtId="0" fontId="13" fillId="0" borderId="0" xfId="0" applyFont="1" applyBorder="1" applyAlignment="1">
      <alignment horizontal="left" vertical="center" indent="1" shrinkToFit="1"/>
    </xf>
    <xf numFmtId="0" fontId="13" fillId="0" borderId="7" xfId="0" applyFont="1" applyBorder="1" applyAlignment="1">
      <alignment horizontal="left" vertical="center" indent="1" shrinkToFit="1"/>
    </xf>
    <xf numFmtId="0" fontId="13" fillId="0" borderId="42" xfId="0" applyFont="1" applyBorder="1" applyAlignment="1">
      <alignment horizontal="center" vertical="center" shrinkToFit="1"/>
    </xf>
    <xf numFmtId="178" fontId="12" fillId="0" borderId="57" xfId="34" applyNumberFormat="1" applyFont="1" applyFill="1" applyBorder="1" applyAlignment="1">
      <alignment horizontal="left" vertical="center" indent="2"/>
    </xf>
    <xf numFmtId="178" fontId="12" fillId="0" borderId="92" xfId="34" applyNumberFormat="1" applyFont="1" applyFill="1" applyBorder="1" applyAlignment="1">
      <alignment horizontal="left" vertical="center" indent="2"/>
    </xf>
    <xf numFmtId="0" fontId="12" fillId="0" borderId="11" xfId="34" applyFont="1" applyFill="1" applyBorder="1" applyAlignment="1">
      <alignment horizontal="center" vertical="center"/>
    </xf>
    <xf numFmtId="0" fontId="12" fillId="0" borderId="19" xfId="34" applyFont="1" applyFill="1" applyBorder="1" applyAlignment="1">
      <alignment horizontal="center" vertical="center"/>
    </xf>
    <xf numFmtId="20" fontId="12" fillId="0" borderId="40" xfId="34" applyNumberFormat="1" applyFont="1" applyFill="1" applyBorder="1" applyAlignment="1">
      <alignment horizontal="center" vertical="center" shrinkToFit="1"/>
    </xf>
    <xf numFmtId="20" fontId="12" fillId="0" borderId="0" xfId="34" applyNumberFormat="1" applyFont="1" applyFill="1" applyBorder="1" applyAlignment="1">
      <alignment horizontal="center" vertical="center" shrinkToFit="1"/>
    </xf>
    <xf numFmtId="20" fontId="12" fillId="0" borderId="42" xfId="34" applyNumberFormat="1" applyFont="1" applyFill="1" applyBorder="1" applyAlignment="1">
      <alignment horizontal="center" vertical="center" shrinkToFit="1"/>
    </xf>
    <xf numFmtId="0" fontId="12" fillId="0" borderId="40" xfId="34" applyFont="1" applyBorder="1" applyAlignment="1">
      <alignment vertical="center"/>
    </xf>
    <xf numFmtId="0" fontId="12" fillId="0" borderId="0" xfId="34" applyFont="1" applyBorder="1" applyAlignment="1">
      <alignment vertical="center"/>
    </xf>
    <xf numFmtId="0" fontId="12" fillId="0" borderId="42" xfId="34" applyFont="1" applyBorder="1" applyAlignment="1">
      <alignment vertical="center"/>
    </xf>
    <xf numFmtId="0" fontId="12" fillId="0" borderId="44" xfId="34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" xfId="34" applyFont="1" applyBorder="1" applyAlignment="1">
      <alignment horizontal="center" vertical="center"/>
    </xf>
    <xf numFmtId="0" fontId="12" fillId="0" borderId="39" xfId="34" applyFont="1" applyBorder="1" applyAlignment="1">
      <alignment horizontal="center" vertical="center"/>
    </xf>
    <xf numFmtId="0" fontId="12" fillId="0" borderId="2" xfId="34" applyFont="1" applyBorder="1" applyAlignment="1">
      <alignment horizontal="center" vertical="center"/>
    </xf>
    <xf numFmtId="0" fontId="12" fillId="0" borderId="48" xfId="34" applyFont="1" applyBorder="1" applyAlignment="1">
      <alignment horizontal="center" vertical="center"/>
    </xf>
    <xf numFmtId="0" fontId="12" fillId="0" borderId="6" xfId="34" applyFont="1" applyBorder="1" applyAlignment="1">
      <alignment horizontal="center" vertical="center"/>
    </xf>
    <xf numFmtId="0" fontId="12" fillId="0" borderId="49" xfId="34" applyFont="1" applyBorder="1" applyAlignment="1">
      <alignment horizontal="center" vertical="center"/>
    </xf>
    <xf numFmtId="0" fontId="12" fillId="0" borderId="63" xfId="34" applyFont="1" applyBorder="1" applyAlignment="1">
      <alignment horizontal="center" vertical="center"/>
    </xf>
    <xf numFmtId="0" fontId="12" fillId="0" borderId="3" xfId="34" applyFont="1" applyBorder="1" applyAlignment="1">
      <alignment horizontal="center" vertical="center"/>
    </xf>
    <xf numFmtId="0" fontId="12" fillId="0" borderId="78" xfId="34" applyFont="1" applyBorder="1" applyAlignment="1">
      <alignment horizontal="center" vertical="center"/>
    </xf>
    <xf numFmtId="0" fontId="33" fillId="13" borderId="97" xfId="0" applyFont="1" applyFill="1" applyBorder="1" applyAlignment="1">
      <alignment horizontal="center" vertical="center" shrinkToFit="1"/>
    </xf>
    <xf numFmtId="0" fontId="33" fillId="13" borderId="98" xfId="0" applyFont="1" applyFill="1" applyBorder="1" applyAlignment="1">
      <alignment horizontal="center" vertical="center" shrinkToFit="1"/>
    </xf>
    <xf numFmtId="0" fontId="33" fillId="13" borderId="99" xfId="0" applyFont="1" applyFill="1" applyBorder="1" applyAlignment="1">
      <alignment horizontal="center" vertical="center" shrinkToFit="1"/>
    </xf>
    <xf numFmtId="0" fontId="33" fillId="13" borderId="100" xfId="0" applyFont="1" applyFill="1" applyBorder="1" applyAlignment="1">
      <alignment horizontal="center" vertical="center" textRotation="255" shrinkToFit="1"/>
    </xf>
    <xf numFmtId="0" fontId="33" fillId="13" borderId="102" xfId="0" applyFont="1" applyFill="1" applyBorder="1" applyAlignment="1">
      <alignment horizontal="center" vertical="center" textRotation="255" shrinkToFit="1"/>
    </xf>
    <xf numFmtId="0" fontId="33" fillId="13" borderId="105" xfId="0" applyFont="1" applyFill="1" applyBorder="1" applyAlignment="1">
      <alignment horizontal="center" vertical="center" textRotation="255" shrinkToFit="1"/>
    </xf>
    <xf numFmtId="0" fontId="33" fillId="13" borderId="110" xfId="0" applyFont="1" applyFill="1" applyBorder="1" applyAlignment="1">
      <alignment horizontal="center" vertical="center" textRotation="255" shrinkToFit="1"/>
    </xf>
    <xf numFmtId="0" fontId="33" fillId="13" borderId="113" xfId="0" applyFont="1" applyFill="1" applyBorder="1" applyAlignment="1">
      <alignment horizontal="center" vertical="center" textRotation="255" shrinkToFit="1"/>
    </xf>
    <xf numFmtId="0" fontId="33" fillId="13" borderId="114" xfId="0" applyFont="1" applyFill="1" applyBorder="1" applyAlignment="1">
      <alignment horizontal="center" vertical="center" textRotation="255" shrinkToFit="1"/>
    </xf>
    <xf numFmtId="0" fontId="33" fillId="13" borderId="37" xfId="0" applyFont="1" applyFill="1" applyBorder="1" applyAlignment="1">
      <alignment horizontal="center" vertical="center" shrinkToFit="1"/>
    </xf>
    <xf numFmtId="0" fontId="33" fillId="13" borderId="16" xfId="0" applyFont="1" applyFill="1" applyBorder="1" applyAlignment="1">
      <alignment horizontal="center" vertical="center" shrinkToFit="1"/>
    </xf>
    <xf numFmtId="0" fontId="33" fillId="13" borderId="112" xfId="0" applyFont="1" applyFill="1" applyBorder="1" applyAlignment="1">
      <alignment horizontal="center" vertical="center" shrinkToFit="1"/>
    </xf>
    <xf numFmtId="0" fontId="33" fillId="13" borderId="107" xfId="0" applyFont="1" applyFill="1" applyBorder="1" applyAlignment="1">
      <alignment horizontal="center" vertical="center" shrinkToFit="1"/>
    </xf>
    <xf numFmtId="0" fontId="33" fillId="13" borderId="108" xfId="0" applyFont="1" applyFill="1" applyBorder="1" applyAlignment="1">
      <alignment horizontal="center" vertical="center" shrinkToFit="1"/>
    </xf>
    <xf numFmtId="0" fontId="33" fillId="13" borderId="109" xfId="0" applyFont="1" applyFill="1" applyBorder="1" applyAlignment="1">
      <alignment horizontal="center" vertical="center" shrinkToFit="1"/>
    </xf>
    <xf numFmtId="0" fontId="24" fillId="13" borderId="73" xfId="0" applyFont="1" applyFill="1" applyBorder="1" applyAlignment="1">
      <alignment horizontal="center" vertical="center" shrinkToFit="1"/>
    </xf>
    <xf numFmtId="0" fontId="24" fillId="13" borderId="60" xfId="0" applyFont="1" applyFill="1" applyBorder="1" applyAlignment="1">
      <alignment horizontal="center" vertical="center" shrinkToFit="1"/>
    </xf>
    <xf numFmtId="0" fontId="24" fillId="13" borderId="135" xfId="0" applyFont="1" applyFill="1" applyBorder="1" applyAlignment="1">
      <alignment horizontal="center" vertical="center"/>
    </xf>
    <xf numFmtId="0" fontId="24" fillId="13" borderId="134" xfId="0" applyFont="1" applyFill="1" applyBorder="1" applyAlignment="1">
      <alignment horizontal="center" vertical="center"/>
    </xf>
    <xf numFmtId="0" fontId="24" fillId="13" borderId="118" xfId="0" applyFont="1" applyFill="1" applyBorder="1" applyAlignment="1">
      <alignment horizontal="center" vertical="center" shrinkToFit="1"/>
    </xf>
    <xf numFmtId="20" fontId="24" fillId="13" borderId="37" xfId="0" applyNumberFormat="1" applyFont="1" applyFill="1" applyBorder="1" applyAlignment="1">
      <alignment horizontal="center" vertical="center" shrinkToFit="1"/>
    </xf>
    <xf numFmtId="20" fontId="24" fillId="13" borderId="16" xfId="0" applyNumberFormat="1" applyFont="1" applyFill="1" applyBorder="1" applyAlignment="1">
      <alignment horizontal="center" vertical="center" shrinkToFit="1"/>
    </xf>
    <xf numFmtId="20" fontId="24" fillId="13" borderId="53" xfId="0" applyNumberFormat="1" applyFont="1" applyFill="1" applyBorder="1" applyAlignment="1">
      <alignment horizontal="center" vertical="center" shrinkToFit="1"/>
    </xf>
    <xf numFmtId="0" fontId="24" fillId="13" borderId="95" xfId="0" applyFont="1" applyFill="1" applyBorder="1" applyAlignment="1">
      <alignment horizontal="center" vertical="center" shrinkToFit="1"/>
    </xf>
    <xf numFmtId="20" fontId="24" fillId="13" borderId="10" xfId="0" applyNumberFormat="1" applyFont="1" applyFill="1" applyBorder="1" applyAlignment="1">
      <alignment horizontal="center" vertical="center" shrinkToFit="1"/>
    </xf>
    <xf numFmtId="20" fontId="24" fillId="13" borderId="6" xfId="0" applyNumberFormat="1" applyFont="1" applyFill="1" applyBorder="1" applyAlignment="1">
      <alignment horizontal="center" vertical="center" shrinkToFit="1"/>
    </xf>
    <xf numFmtId="20" fontId="24" fillId="13" borderId="49" xfId="0" applyNumberFormat="1" applyFont="1" applyFill="1" applyBorder="1" applyAlignment="1">
      <alignment horizontal="center" vertical="center" shrinkToFit="1"/>
    </xf>
    <xf numFmtId="0" fontId="24" fillId="13" borderId="0" xfId="0" applyFont="1" applyFill="1" applyBorder="1" applyAlignment="1">
      <alignment horizontal="center" vertical="center" shrinkToFit="1"/>
    </xf>
    <xf numFmtId="0" fontId="24" fillId="13" borderId="6" xfId="0" applyFont="1" applyFill="1" applyBorder="1" applyAlignment="1">
      <alignment horizontal="center" vertical="center" shrinkToFit="1"/>
    </xf>
    <xf numFmtId="0" fontId="24" fillId="13" borderId="11" xfId="0" applyFont="1" applyFill="1" applyBorder="1" applyAlignment="1">
      <alignment horizontal="center" vertical="center" shrinkToFit="1"/>
    </xf>
    <xf numFmtId="0" fontId="28" fillId="13" borderId="17" xfId="0" applyFont="1" applyFill="1" applyBorder="1" applyAlignment="1">
      <alignment horizontal="center" vertical="center" shrinkToFit="1"/>
    </xf>
    <xf numFmtId="0" fontId="28" fillId="13" borderId="7" xfId="0" applyFont="1" applyFill="1" applyBorder="1" applyAlignment="1">
      <alignment horizontal="center" vertical="center" shrinkToFit="1"/>
    </xf>
    <xf numFmtId="0" fontId="28" fillId="13" borderId="10" xfId="0" applyFont="1" applyFill="1" applyBorder="1" applyAlignment="1">
      <alignment horizontal="center" vertical="center" shrinkToFit="1"/>
    </xf>
    <xf numFmtId="0" fontId="28" fillId="13" borderId="11" xfId="0" applyFont="1" applyFill="1" applyBorder="1" applyAlignment="1">
      <alignment horizontal="center" vertical="center" shrinkToFit="1"/>
    </xf>
    <xf numFmtId="0" fontId="24" fillId="13" borderId="19" xfId="0" applyFont="1" applyFill="1" applyBorder="1" applyAlignment="1">
      <alignment horizontal="center" vertical="center" shrinkToFit="1"/>
    </xf>
    <xf numFmtId="0" fontId="24" fillId="13" borderId="96" xfId="0" applyFont="1" applyFill="1" applyBorder="1" applyAlignment="1">
      <alignment horizontal="center" vertical="center" shrinkToFit="1"/>
    </xf>
    <xf numFmtId="0" fontId="24" fillId="13" borderId="103" xfId="0" applyFont="1" applyFill="1" applyBorder="1" applyAlignment="1">
      <alignment horizontal="center" vertical="center" shrinkToFit="1"/>
    </xf>
    <xf numFmtId="0" fontId="24" fillId="13" borderId="119" xfId="0" applyFont="1" applyFill="1" applyBorder="1" applyAlignment="1">
      <alignment horizontal="center" vertical="center" shrinkToFit="1"/>
    </xf>
    <xf numFmtId="0" fontId="33" fillId="13" borderId="95" xfId="0" applyFont="1" applyFill="1" applyBorder="1" applyAlignment="1">
      <alignment horizontal="center" vertical="center" shrinkToFit="1"/>
    </xf>
    <xf numFmtId="0" fontId="33" fillId="13" borderId="19" xfId="0" applyFont="1" applyFill="1" applyBorder="1" applyAlignment="1">
      <alignment horizontal="center" vertical="center" shrinkToFit="1"/>
    </xf>
    <xf numFmtId="0" fontId="33" fillId="13" borderId="118" xfId="0" applyFont="1" applyFill="1" applyBorder="1" applyAlignment="1">
      <alignment horizontal="center" vertical="center" shrinkToFit="1"/>
    </xf>
    <xf numFmtId="0" fontId="33" fillId="13" borderId="103" xfId="0" applyFont="1" applyFill="1" applyBorder="1" applyAlignment="1">
      <alignment horizontal="center" vertical="center" shrinkToFit="1"/>
    </xf>
    <xf numFmtId="0" fontId="33" fillId="13" borderId="96" xfId="0" applyFont="1" applyFill="1" applyBorder="1" applyAlignment="1">
      <alignment horizontal="center" vertical="center" shrinkToFit="1"/>
    </xf>
    <xf numFmtId="0" fontId="33" fillId="13" borderId="119" xfId="0" applyFont="1" applyFill="1" applyBorder="1" applyAlignment="1">
      <alignment horizontal="center" vertical="center" shrinkToFit="1"/>
    </xf>
    <xf numFmtId="0" fontId="25" fillId="13" borderId="45" xfId="0" applyFont="1" applyFill="1" applyBorder="1" applyAlignment="1">
      <alignment horizontal="center" vertical="center" shrinkToFit="1"/>
    </xf>
    <xf numFmtId="0" fontId="25" fillId="13" borderId="46" xfId="0" applyFont="1" applyFill="1" applyBorder="1" applyAlignment="1">
      <alignment horizontal="center" vertical="center" shrinkToFit="1"/>
    </xf>
    <xf numFmtId="0" fontId="25" fillId="13" borderId="47" xfId="0" applyFont="1" applyFill="1" applyBorder="1" applyAlignment="1">
      <alignment horizontal="center" vertical="center" shrinkToFit="1"/>
    </xf>
    <xf numFmtId="0" fontId="25" fillId="13" borderId="73" xfId="0" applyFont="1" applyFill="1" applyBorder="1" applyAlignment="1">
      <alignment horizontal="center" vertical="center" shrinkToFit="1"/>
    </xf>
    <xf numFmtId="0" fontId="25" fillId="13" borderId="60" xfId="0" applyFont="1" applyFill="1" applyBorder="1" applyAlignment="1">
      <alignment horizontal="center" vertical="center" shrinkToFit="1"/>
    </xf>
    <xf numFmtId="0" fontId="25" fillId="13" borderId="72" xfId="0" applyFont="1" applyFill="1" applyBorder="1" applyAlignment="1">
      <alignment horizontal="center" vertical="center" shrinkToFit="1"/>
    </xf>
    <xf numFmtId="0" fontId="25" fillId="13" borderId="117" xfId="0" applyFont="1" applyFill="1" applyBorder="1" applyAlignment="1">
      <alignment horizontal="center" vertical="center" shrinkToFit="1"/>
    </xf>
    <xf numFmtId="0" fontId="24" fillId="13" borderId="3" xfId="0" applyFont="1" applyFill="1" applyBorder="1" applyAlignment="1">
      <alignment horizontal="center" vertical="center" shrinkToFit="1"/>
    </xf>
    <xf numFmtId="0" fontId="24" fillId="13" borderId="9" xfId="0" applyFont="1" applyFill="1" applyBorder="1" applyAlignment="1">
      <alignment horizontal="center" vertical="center" shrinkToFit="1"/>
    </xf>
    <xf numFmtId="0" fontId="28" fillId="13" borderId="8" xfId="0" applyFont="1" applyFill="1" applyBorder="1" applyAlignment="1">
      <alignment horizontal="center" vertical="center" shrinkToFit="1"/>
    </xf>
    <xf numFmtId="0" fontId="28" fillId="13" borderId="9" xfId="0" applyFont="1" applyFill="1" applyBorder="1" applyAlignment="1">
      <alignment horizontal="center" vertical="center" shrinkToFit="1"/>
    </xf>
    <xf numFmtId="0" fontId="29" fillId="13" borderId="118" xfId="0" applyFont="1" applyFill="1" applyBorder="1" applyAlignment="1">
      <alignment horizontal="center" vertical="center" shrinkToFit="1"/>
    </xf>
    <xf numFmtId="0" fontId="29" fillId="13" borderId="103" xfId="0" applyFont="1" applyFill="1" applyBorder="1" applyAlignment="1">
      <alignment horizontal="center" vertical="center" shrinkToFit="1"/>
    </xf>
    <xf numFmtId="0" fontId="29" fillId="13" borderId="119" xfId="0" applyFont="1" applyFill="1" applyBorder="1" applyAlignment="1">
      <alignment horizontal="center" vertical="center" shrinkToFit="1"/>
    </xf>
    <xf numFmtId="0" fontId="24" fillId="13" borderId="130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/>
    </xf>
    <xf numFmtId="0" fontId="24" fillId="14" borderId="74" xfId="0" applyFont="1" applyFill="1" applyBorder="1" applyAlignment="1">
      <alignment horizontal="center" vertical="center" shrinkToFit="1"/>
    </xf>
    <xf numFmtId="0" fontId="24" fillId="14" borderId="39" xfId="0" applyFont="1" applyFill="1" applyBorder="1" applyAlignment="1">
      <alignment horizontal="center" vertical="center" shrinkToFit="1"/>
    </xf>
    <xf numFmtId="0" fontId="24" fillId="14" borderId="62" xfId="0" applyFont="1" applyFill="1" applyBorder="1" applyAlignment="1">
      <alignment horizontal="center" vertical="center" shrinkToFit="1"/>
    </xf>
    <xf numFmtId="0" fontId="24" fillId="14" borderId="17" xfId="0" applyFont="1" applyFill="1" applyBorder="1" applyAlignment="1">
      <alignment horizontal="center" vertical="center" shrinkToFit="1"/>
    </xf>
    <xf numFmtId="0" fontId="24" fillId="14" borderId="0" xfId="0" applyFont="1" applyFill="1" applyBorder="1" applyAlignment="1">
      <alignment horizontal="center" vertical="center" shrinkToFit="1"/>
    </xf>
    <xf numFmtId="0" fontId="24" fillId="14" borderId="7" xfId="0" applyFont="1" applyFill="1" applyBorder="1" applyAlignment="1">
      <alignment horizontal="center" vertical="center" shrinkToFit="1"/>
    </xf>
    <xf numFmtId="0" fontId="24" fillId="14" borderId="76" xfId="0" applyFont="1" applyFill="1" applyBorder="1" applyAlignment="1">
      <alignment horizontal="center" vertical="center" shrinkToFit="1"/>
    </xf>
    <xf numFmtId="0" fontId="24" fillId="14" borderId="41" xfId="0" applyFont="1" applyFill="1" applyBorder="1" applyAlignment="1">
      <alignment horizontal="center" vertical="center" shrinkToFit="1"/>
    </xf>
    <xf numFmtId="0" fontId="24" fillId="14" borderId="64" xfId="0" applyFont="1" applyFill="1" applyBorder="1" applyAlignment="1">
      <alignment horizontal="center" vertical="center" shrinkToFit="1"/>
    </xf>
    <xf numFmtId="0" fontId="24" fillId="13" borderId="104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24" fillId="13" borderId="129" xfId="0" applyFont="1" applyFill="1" applyBorder="1" applyAlignment="1">
      <alignment horizontal="center" vertical="center" shrinkToFit="1"/>
    </xf>
    <xf numFmtId="0" fontId="24" fillId="13" borderId="47" xfId="0" applyFont="1" applyFill="1" applyBorder="1" applyAlignment="1">
      <alignment horizontal="center" vertical="center" shrinkToFit="1"/>
    </xf>
    <xf numFmtId="0" fontId="30" fillId="13" borderId="45" xfId="0" applyFont="1" applyFill="1" applyBorder="1" applyAlignment="1">
      <alignment horizontal="center" vertical="center" shrinkToFit="1"/>
    </xf>
    <xf numFmtId="0" fontId="30" fillId="13" borderId="46" xfId="0" applyFont="1" applyFill="1" applyBorder="1" applyAlignment="1">
      <alignment horizontal="center" vertical="center" shrinkToFit="1"/>
    </xf>
    <xf numFmtId="0" fontId="30" fillId="13" borderId="47" xfId="0" applyFont="1" applyFill="1" applyBorder="1" applyAlignment="1">
      <alignment horizontal="center" vertical="center" shrinkToFit="1"/>
    </xf>
    <xf numFmtId="0" fontId="24" fillId="13" borderId="46" xfId="0" applyFont="1" applyFill="1" applyBorder="1" applyAlignment="1">
      <alignment horizontal="center" vertical="center" shrinkToFit="1"/>
    </xf>
    <xf numFmtId="0" fontId="24" fillId="13" borderId="112" xfId="0" applyFont="1" applyFill="1" applyBorder="1" applyAlignment="1">
      <alignment horizontal="center" vertical="center"/>
    </xf>
    <xf numFmtId="0" fontId="24" fillId="13" borderId="122" xfId="0" applyFont="1" applyFill="1" applyBorder="1" applyAlignment="1">
      <alignment horizontal="center" vertical="center"/>
    </xf>
    <xf numFmtId="0" fontId="24" fillId="13" borderId="145" xfId="0" applyFont="1" applyFill="1" applyBorder="1" applyAlignment="1">
      <alignment horizontal="center" vertical="center"/>
    </xf>
    <xf numFmtId="180" fontId="27" fillId="13" borderId="0" xfId="0" applyNumberFormat="1" applyFont="1" applyFill="1" applyAlignment="1">
      <alignment horizontal="center" vertical="center"/>
    </xf>
    <xf numFmtId="0" fontId="24" fillId="13" borderId="121" xfId="0" applyFont="1" applyFill="1" applyBorder="1" applyAlignment="1">
      <alignment horizontal="center" vertical="center" shrinkToFit="1"/>
    </xf>
    <xf numFmtId="0" fontId="24" fillId="13" borderId="124" xfId="0" applyFont="1" applyFill="1" applyBorder="1" applyAlignment="1">
      <alignment horizontal="center" vertical="center" shrinkToFit="1"/>
    </xf>
    <xf numFmtId="0" fontId="24" fillId="13" borderId="125" xfId="0" applyFont="1" applyFill="1" applyBorder="1" applyAlignment="1">
      <alignment horizontal="center" vertical="center" shrinkToFit="1"/>
    </xf>
    <xf numFmtId="0" fontId="24" fillId="13" borderId="41" xfId="0" applyFont="1" applyFill="1" applyBorder="1" applyAlignment="1">
      <alignment horizontal="center" vertical="center"/>
    </xf>
    <xf numFmtId="0" fontId="24" fillId="13" borderId="64" xfId="0" applyFont="1" applyFill="1" applyBorder="1" applyAlignment="1">
      <alignment horizontal="center" vertical="center"/>
    </xf>
    <xf numFmtId="0" fontId="24" fillId="13" borderId="76" xfId="0" applyFont="1" applyFill="1" applyBorder="1" applyAlignment="1">
      <alignment horizontal="center" vertical="center"/>
    </xf>
    <xf numFmtId="20" fontId="24" fillId="13" borderId="122" xfId="0" applyNumberFormat="1" applyFont="1" applyFill="1" applyBorder="1" applyAlignment="1">
      <alignment horizontal="center" vertical="center" shrinkToFit="1"/>
    </xf>
    <xf numFmtId="20" fontId="24" fillId="13" borderId="55" xfId="0" applyNumberFormat="1" applyFont="1" applyFill="1" applyBorder="1" applyAlignment="1">
      <alignment horizontal="center" vertical="center" shrinkToFit="1"/>
    </xf>
    <xf numFmtId="20" fontId="24" fillId="13" borderId="131" xfId="0" applyNumberFormat="1" applyFont="1" applyFill="1" applyBorder="1" applyAlignment="1">
      <alignment horizontal="center" vertical="center" shrinkToFit="1"/>
    </xf>
    <xf numFmtId="0" fontId="24" fillId="13" borderId="41" xfId="0" applyFont="1" applyFill="1" applyBorder="1" applyAlignment="1">
      <alignment horizontal="center" vertical="center" shrinkToFit="1"/>
    </xf>
    <xf numFmtId="0" fontId="24" fillId="13" borderId="64" xfId="0" applyFont="1" applyFill="1" applyBorder="1" applyAlignment="1">
      <alignment horizontal="center" vertical="center" shrinkToFit="1"/>
    </xf>
    <xf numFmtId="0" fontId="28" fillId="13" borderId="76" xfId="0" applyFont="1" applyFill="1" applyBorder="1" applyAlignment="1">
      <alignment horizontal="center" vertical="center" shrinkToFit="1"/>
    </xf>
    <xf numFmtId="0" fontId="28" fillId="13" borderId="64" xfId="0" applyFont="1" applyFill="1" applyBorder="1" applyAlignment="1">
      <alignment horizontal="center" vertical="center" shrinkToFit="1"/>
    </xf>
    <xf numFmtId="0" fontId="29" fillId="13" borderId="121" xfId="0" applyFont="1" applyFill="1" applyBorder="1" applyAlignment="1">
      <alignment horizontal="center" vertical="center" shrinkToFit="1"/>
    </xf>
    <xf numFmtId="0" fontId="29" fillId="13" borderId="124" xfId="0" applyFont="1" applyFill="1" applyBorder="1" applyAlignment="1">
      <alignment horizontal="center" vertical="center" shrinkToFit="1"/>
    </xf>
    <xf numFmtId="0" fontId="29" fillId="13" borderId="125" xfId="0" applyFont="1" applyFill="1" applyBorder="1" applyAlignment="1">
      <alignment horizontal="center" vertical="center" shrinkToFit="1"/>
    </xf>
    <xf numFmtId="0" fontId="31" fillId="13" borderId="103" xfId="0" applyFont="1" applyFill="1" applyBorder="1" applyAlignment="1">
      <alignment horizontal="center" vertical="center" shrinkToFit="1"/>
    </xf>
    <xf numFmtId="0" fontId="32" fillId="13" borderId="45" xfId="0" applyFont="1" applyFill="1" applyBorder="1" applyAlignment="1">
      <alignment horizontal="center" vertical="center" shrinkToFit="1"/>
    </xf>
    <xf numFmtId="0" fontId="24" fillId="13" borderId="128" xfId="0" applyFont="1" applyFill="1" applyBorder="1" applyAlignment="1">
      <alignment horizontal="center" vertical="center"/>
    </xf>
    <xf numFmtId="0" fontId="24" fillId="13" borderId="55" xfId="0" applyFont="1" applyFill="1" applyBorder="1" applyAlignment="1">
      <alignment horizontal="center" vertical="center"/>
    </xf>
    <xf numFmtId="0" fontId="24" fillId="13" borderId="136" xfId="0" applyFont="1" applyFill="1" applyBorder="1" applyAlignment="1">
      <alignment horizontal="center" vertical="center"/>
    </xf>
    <xf numFmtId="0" fontId="24" fillId="13" borderId="51" xfId="0" applyFont="1" applyFill="1" applyBorder="1" applyAlignment="1">
      <alignment horizontal="center" vertical="center"/>
    </xf>
    <xf numFmtId="0" fontId="24" fillId="13" borderId="45" xfId="0" applyFont="1" applyFill="1" applyBorder="1" applyAlignment="1">
      <alignment horizontal="center" vertical="center" shrinkToFit="1"/>
    </xf>
    <xf numFmtId="0" fontId="33" fillId="13" borderId="8" xfId="0" applyFont="1" applyFill="1" applyBorder="1" applyAlignment="1">
      <alignment horizontal="center" vertical="center" shrinkToFit="1"/>
    </xf>
    <xf numFmtId="0" fontId="33" fillId="13" borderId="78" xfId="0" applyFont="1" applyFill="1" applyBorder="1" applyAlignment="1">
      <alignment horizontal="center" vertical="center" shrinkToFit="1"/>
    </xf>
    <xf numFmtId="0" fontId="33" fillId="13" borderId="76" xfId="0" applyFont="1" applyFill="1" applyBorder="1" applyAlignment="1">
      <alignment horizontal="center" vertical="center" shrinkToFit="1"/>
    </xf>
    <xf numFmtId="0" fontId="33" fillId="13" borderId="5" xfId="0" applyFont="1" applyFill="1" applyBorder="1" applyAlignment="1">
      <alignment horizontal="center" vertical="center" shrinkToFit="1"/>
    </xf>
    <xf numFmtId="0" fontId="28" fillId="13" borderId="40" xfId="0" applyFont="1" applyFill="1" applyBorder="1" applyAlignment="1">
      <alignment horizontal="center" vertical="center" shrinkToFit="1"/>
    </xf>
    <xf numFmtId="0" fontId="28" fillId="13" borderId="0" xfId="0" applyFont="1" applyFill="1" applyBorder="1" applyAlignment="1">
      <alignment horizontal="center" vertical="center" shrinkToFit="1"/>
    </xf>
    <xf numFmtId="0" fontId="33" fillId="13" borderId="63" xfId="0" applyFont="1" applyFill="1" applyBorder="1" applyAlignment="1">
      <alignment horizontal="center" vertical="center" shrinkToFit="1"/>
    </xf>
    <xf numFmtId="0" fontId="33" fillId="13" borderId="9" xfId="0" applyFont="1" applyFill="1" applyBorder="1" applyAlignment="1">
      <alignment horizontal="center" vertical="center" shrinkToFit="1"/>
    </xf>
    <xf numFmtId="0" fontId="33" fillId="13" borderId="48" xfId="0" applyFont="1" applyFill="1" applyBorder="1" applyAlignment="1">
      <alignment horizontal="center" vertical="center" shrinkToFit="1"/>
    </xf>
    <xf numFmtId="0" fontId="33" fillId="13" borderId="11" xfId="0" applyFont="1" applyFill="1" applyBorder="1" applyAlignment="1">
      <alignment horizontal="center" vertical="center" shrinkToFit="1"/>
    </xf>
    <xf numFmtId="0" fontId="33" fillId="13" borderId="10" xfId="0" applyFont="1" applyFill="1" applyBorder="1" applyAlignment="1">
      <alignment horizontal="center" vertical="center" shrinkToFit="1"/>
    </xf>
    <xf numFmtId="0" fontId="33" fillId="13" borderId="49" xfId="0" applyFont="1" applyFill="1" applyBorder="1" applyAlignment="1">
      <alignment horizontal="center" vertical="center" shrinkToFit="1"/>
    </xf>
    <xf numFmtId="0" fontId="24" fillId="13" borderId="63" xfId="0" applyFont="1" applyFill="1" applyBorder="1" applyAlignment="1">
      <alignment horizontal="center" vertical="center" shrinkToFit="1"/>
    </xf>
    <xf numFmtId="0" fontId="24" fillId="13" borderId="4" xfId="0" applyFont="1" applyFill="1" applyBorder="1" applyAlignment="1">
      <alignment horizontal="center" vertical="center" shrinkToFit="1"/>
    </xf>
    <xf numFmtId="0" fontId="24" fillId="13" borderId="8" xfId="0" applyFont="1" applyFill="1" applyBorder="1" applyAlignment="1">
      <alignment horizontal="center" vertical="center" shrinkToFit="1"/>
    </xf>
    <xf numFmtId="0" fontId="24" fillId="13" borderId="78" xfId="0" applyFont="1" applyFill="1" applyBorder="1" applyAlignment="1">
      <alignment horizontal="center" vertical="center" shrinkToFit="1"/>
    </xf>
    <xf numFmtId="0" fontId="24" fillId="13" borderId="76" xfId="0" applyFont="1" applyFill="1" applyBorder="1" applyAlignment="1">
      <alignment horizontal="center" vertical="center" shrinkToFit="1"/>
    </xf>
    <xf numFmtId="0" fontId="24" fillId="13" borderId="5" xfId="0" applyFont="1" applyFill="1" applyBorder="1" applyAlignment="1">
      <alignment horizontal="center" vertical="center" shrinkToFit="1"/>
    </xf>
    <xf numFmtId="0" fontId="33" fillId="13" borderId="4" xfId="0" applyFont="1" applyFill="1" applyBorder="1" applyAlignment="1">
      <alignment horizontal="center" vertical="center" shrinkToFit="1"/>
    </xf>
    <xf numFmtId="0" fontId="33" fillId="13" borderId="64" xfId="0" applyFont="1" applyFill="1" applyBorder="1" applyAlignment="1">
      <alignment horizontal="center" vertical="center" shrinkToFit="1"/>
    </xf>
    <xf numFmtId="0" fontId="24" fillId="13" borderId="48" xfId="0" applyFont="1" applyFill="1" applyBorder="1" applyAlignment="1">
      <alignment horizontal="center" vertical="center" shrinkToFit="1"/>
    </xf>
    <xf numFmtId="0" fontId="24" fillId="13" borderId="10" xfId="0" applyFont="1" applyFill="1" applyBorder="1" applyAlignment="1">
      <alignment horizontal="center" vertical="center" shrinkToFit="1"/>
    </xf>
    <xf numFmtId="0" fontId="24" fillId="13" borderId="49" xfId="0" applyFont="1" applyFill="1" applyBorder="1" applyAlignment="1">
      <alignment horizontal="center" vertical="center" shrinkToFit="1"/>
    </xf>
    <xf numFmtId="0" fontId="24" fillId="13" borderId="40" xfId="0" applyFont="1" applyFill="1" applyBorder="1" applyAlignment="1">
      <alignment horizontal="center" vertical="center" shrinkToFit="1"/>
    </xf>
    <xf numFmtId="0" fontId="24" fillId="13" borderId="17" xfId="0" applyFont="1" applyFill="1" applyBorder="1" applyAlignment="1">
      <alignment horizontal="center" vertical="center" shrinkToFit="1"/>
    </xf>
    <xf numFmtId="0" fontId="24" fillId="13" borderId="42" xfId="0" applyFont="1" applyFill="1" applyBorder="1" applyAlignment="1">
      <alignment horizontal="center" vertical="center" shrinkToFit="1"/>
    </xf>
    <xf numFmtId="0" fontId="24" fillId="13" borderId="137" xfId="0" applyFont="1" applyFill="1" applyBorder="1" applyAlignment="1">
      <alignment horizontal="center" vertical="center" shrinkToFit="1"/>
    </xf>
    <xf numFmtId="20" fontId="24" fillId="13" borderId="97" xfId="0" applyNumberFormat="1" applyFont="1" applyFill="1" applyBorder="1" applyAlignment="1">
      <alignment horizontal="center" vertical="center" shrinkToFit="1"/>
    </xf>
    <xf numFmtId="20" fontId="24" fillId="13" borderId="98" xfId="0" applyNumberFormat="1" applyFont="1" applyFill="1" applyBorder="1" applyAlignment="1">
      <alignment horizontal="center" vertical="center" shrinkToFit="1"/>
    </xf>
    <xf numFmtId="20" fontId="24" fillId="13" borderId="138" xfId="0" applyNumberFormat="1" applyFont="1" applyFill="1" applyBorder="1" applyAlignment="1">
      <alignment horizontal="center" vertical="center" shrinkToFit="1"/>
    </xf>
    <xf numFmtId="0" fontId="24" fillId="13" borderId="139" xfId="0" applyFont="1" applyFill="1" applyBorder="1" applyAlignment="1">
      <alignment horizontal="center" vertical="center" shrinkToFit="1"/>
    </xf>
    <xf numFmtId="0" fontId="24" fillId="13" borderId="140" xfId="0" applyFont="1" applyFill="1" applyBorder="1" applyAlignment="1">
      <alignment horizontal="center" vertical="center" shrinkToFit="1"/>
    </xf>
    <xf numFmtId="0" fontId="24" fillId="13" borderId="141" xfId="0" applyFont="1" applyFill="1" applyBorder="1" applyAlignment="1">
      <alignment horizontal="center" vertical="center" shrinkToFit="1"/>
    </xf>
    <xf numFmtId="0" fontId="28" fillId="13" borderId="142" xfId="0" applyFont="1" applyFill="1" applyBorder="1" applyAlignment="1">
      <alignment horizontal="center" vertical="center" shrinkToFit="1"/>
    </xf>
    <xf numFmtId="0" fontId="28" fillId="13" borderId="141" xfId="0" applyFont="1" applyFill="1" applyBorder="1" applyAlignment="1">
      <alignment horizontal="center" vertical="center" shrinkToFit="1"/>
    </xf>
    <xf numFmtId="0" fontId="24" fillId="13" borderId="142" xfId="0" applyFont="1" applyFill="1" applyBorder="1" applyAlignment="1">
      <alignment horizontal="center" vertical="center" shrinkToFit="1"/>
    </xf>
    <xf numFmtId="0" fontId="24" fillId="13" borderId="144" xfId="0" applyFont="1" applyFill="1" applyBorder="1" applyAlignment="1">
      <alignment horizontal="center" vertical="center" shrinkToFit="1"/>
    </xf>
    <xf numFmtId="0" fontId="25" fillId="13" borderId="40" xfId="0" applyFont="1" applyFill="1" applyBorder="1" applyAlignment="1">
      <alignment horizontal="center" vertical="center" shrinkToFit="1"/>
    </xf>
    <xf numFmtId="0" fontId="25" fillId="13" borderId="0" xfId="0" applyFont="1" applyFill="1" applyBorder="1" applyAlignment="1">
      <alignment horizontal="center" vertical="center" shrinkToFit="1"/>
    </xf>
    <xf numFmtId="0" fontId="24" fillId="13" borderId="1" xfId="0" applyFont="1" applyFill="1" applyBorder="1" applyAlignment="1">
      <alignment horizontal="center" vertical="center" shrinkToFit="1"/>
    </xf>
    <xf numFmtId="0" fontId="24" fillId="13" borderId="39" xfId="0" applyFont="1" applyFill="1" applyBorder="1" applyAlignment="1">
      <alignment horizontal="center" vertical="center" shrinkToFit="1"/>
    </xf>
    <xf numFmtId="0" fontId="24" fillId="13" borderId="62" xfId="0" applyFont="1" applyFill="1" applyBorder="1" applyAlignment="1">
      <alignment horizontal="center" vertical="center" shrinkToFit="1"/>
    </xf>
    <xf numFmtId="0" fontId="28" fillId="13" borderId="74" xfId="0" applyFont="1" applyFill="1" applyBorder="1" applyAlignment="1">
      <alignment horizontal="center" vertical="center" shrinkToFit="1"/>
    </xf>
    <xf numFmtId="0" fontId="28" fillId="13" borderId="62" xfId="0" applyFont="1" applyFill="1" applyBorder="1" applyAlignment="1">
      <alignment horizontal="center" vertical="center" shrinkToFit="1"/>
    </xf>
    <xf numFmtId="0" fontId="24" fillId="13" borderId="74" xfId="0" applyFont="1" applyFill="1" applyBorder="1" applyAlignment="1">
      <alignment horizontal="center" vertical="center" shrinkToFit="1"/>
    </xf>
    <xf numFmtId="0" fontId="24" fillId="13" borderId="2" xfId="0" applyFont="1" applyFill="1" applyBorder="1" applyAlignment="1">
      <alignment horizontal="center" vertical="center" shrinkToFit="1"/>
    </xf>
    <xf numFmtId="0" fontId="33" fillId="13" borderId="1" xfId="0" applyFont="1" applyFill="1" applyBorder="1" applyAlignment="1">
      <alignment horizontal="center" vertical="center" shrinkToFit="1"/>
    </xf>
    <xf numFmtId="0" fontId="33" fillId="13" borderId="62" xfId="0" applyFont="1" applyFill="1" applyBorder="1" applyAlignment="1">
      <alignment horizontal="center" vertical="center" shrinkToFit="1"/>
    </xf>
    <xf numFmtId="0" fontId="33" fillId="13" borderId="74" xfId="0" applyFont="1" applyFill="1" applyBorder="1" applyAlignment="1">
      <alignment horizontal="center" vertical="center" shrinkToFit="1"/>
    </xf>
    <xf numFmtId="0" fontId="33" fillId="13" borderId="2" xfId="0" applyFont="1" applyFill="1" applyBorder="1" applyAlignment="1">
      <alignment horizontal="center" vertical="center" shrinkToFit="1"/>
    </xf>
    <xf numFmtId="0" fontId="25" fillId="13" borderId="97" xfId="0" applyFont="1" applyFill="1" applyBorder="1" applyAlignment="1">
      <alignment horizontal="center" vertical="center" shrinkToFit="1"/>
    </xf>
    <xf numFmtId="0" fontId="25" fillId="13" borderId="98" xfId="0" applyFont="1" applyFill="1" applyBorder="1" applyAlignment="1">
      <alignment horizontal="center" vertical="center" shrinkToFit="1"/>
    </xf>
    <xf numFmtId="0" fontId="25" fillId="13" borderId="99" xfId="0" applyFont="1" applyFill="1" applyBorder="1" applyAlignment="1">
      <alignment horizontal="center" vertical="center" shrinkToFit="1"/>
    </xf>
    <xf numFmtId="0" fontId="28" fillId="13" borderId="100" xfId="0" applyFont="1" applyFill="1" applyBorder="1" applyAlignment="1">
      <alignment horizontal="center" vertical="center" textRotation="255" shrinkToFit="1"/>
    </xf>
    <xf numFmtId="0" fontId="28" fillId="13" borderId="102" xfId="0" applyFont="1" applyFill="1" applyBorder="1" applyAlignment="1">
      <alignment horizontal="center" vertical="center" textRotation="255" shrinkToFit="1"/>
    </xf>
    <xf numFmtId="0" fontId="28" fillId="13" borderId="105" xfId="0" applyFont="1" applyFill="1" applyBorder="1" applyAlignment="1">
      <alignment horizontal="center" vertical="center" textRotation="255" shrinkToFit="1"/>
    </xf>
    <xf numFmtId="0" fontId="28" fillId="13" borderId="110" xfId="0" applyFont="1" applyFill="1" applyBorder="1" applyAlignment="1">
      <alignment horizontal="center" vertical="center" textRotation="255" shrinkToFit="1"/>
    </xf>
    <xf numFmtId="0" fontId="28" fillId="13" borderId="113" xfId="0" applyFont="1" applyFill="1" applyBorder="1" applyAlignment="1">
      <alignment horizontal="center" vertical="center" textRotation="255" shrinkToFit="1"/>
    </xf>
    <xf numFmtId="0" fontId="28" fillId="13" borderId="114" xfId="0" applyFont="1" applyFill="1" applyBorder="1" applyAlignment="1">
      <alignment horizontal="center" vertical="center" textRotation="255" shrinkToFit="1"/>
    </xf>
    <xf numFmtId="0" fontId="25" fillId="13" borderId="107" xfId="0" applyFont="1" applyFill="1" applyBorder="1" applyAlignment="1">
      <alignment horizontal="center" vertical="center" shrinkToFit="1"/>
    </xf>
    <xf numFmtId="0" fontId="25" fillId="13" borderId="108" xfId="0" applyFont="1" applyFill="1" applyBorder="1" applyAlignment="1">
      <alignment horizontal="center" vertical="center" shrinkToFit="1"/>
    </xf>
    <xf numFmtId="0" fontId="25" fillId="13" borderId="109" xfId="0" applyFont="1" applyFill="1" applyBorder="1" applyAlignment="1">
      <alignment horizontal="center" vertical="center" shrinkToFit="1"/>
    </xf>
    <xf numFmtId="0" fontId="25" fillId="13" borderId="37" xfId="0" applyFont="1" applyFill="1" applyBorder="1" applyAlignment="1">
      <alignment horizontal="center" vertical="center" shrinkToFit="1"/>
    </xf>
    <xf numFmtId="0" fontId="25" fillId="13" borderId="16" xfId="0" applyFont="1" applyFill="1" applyBorder="1" applyAlignment="1">
      <alignment horizontal="center" vertical="center" shrinkToFit="1"/>
    </xf>
    <xf numFmtId="0" fontId="25" fillId="13" borderId="112" xfId="0" applyFont="1" applyFill="1" applyBorder="1" applyAlignment="1">
      <alignment horizontal="center" vertical="center" shrinkToFit="1"/>
    </xf>
    <xf numFmtId="0" fontId="33" fillId="13" borderId="12" xfId="0" applyFont="1" applyFill="1" applyBorder="1" applyAlignment="1">
      <alignment vertical="center"/>
    </xf>
    <xf numFmtId="0" fontId="33" fillId="13" borderId="3" xfId="0" applyFont="1" applyFill="1" applyBorder="1" applyAlignment="1">
      <alignment vertical="center"/>
    </xf>
    <xf numFmtId="0" fontId="33" fillId="13" borderId="9" xfId="0" applyFont="1" applyFill="1" applyBorder="1" applyAlignment="1">
      <alignment vertical="center"/>
    </xf>
    <xf numFmtId="0" fontId="33" fillId="13" borderId="14" xfId="0" applyFont="1" applyFill="1" applyBorder="1" applyAlignment="1">
      <alignment vertical="center"/>
    </xf>
    <xf numFmtId="0" fontId="33" fillId="13" borderId="6" xfId="0" applyFont="1" applyFill="1" applyBorder="1" applyAlignment="1">
      <alignment vertical="center"/>
    </xf>
    <xf numFmtId="0" fontId="33" fillId="13" borderId="11" xfId="0" applyFont="1" applyFill="1" applyBorder="1" applyAlignment="1">
      <alignment vertical="center"/>
    </xf>
    <xf numFmtId="0" fontId="29" fillId="13" borderId="30" xfId="0" applyFont="1" applyFill="1" applyBorder="1" applyAlignment="1">
      <alignment vertical="center"/>
    </xf>
    <xf numFmtId="0" fontId="29" fillId="13" borderId="31" xfId="0" applyFont="1" applyFill="1" applyBorder="1" applyAlignment="1">
      <alignment vertical="center"/>
    </xf>
    <xf numFmtId="0" fontId="33" fillId="13" borderId="18" xfId="0" applyFont="1" applyFill="1" applyBorder="1" applyAlignment="1">
      <alignment vertical="center"/>
    </xf>
    <xf numFmtId="0" fontId="33" fillId="13" borderId="19" xfId="0" applyFont="1" applyFill="1" applyBorder="1" applyAlignment="1">
      <alignment vertical="center"/>
    </xf>
    <xf numFmtId="0" fontId="29" fillId="13" borderId="21" xfId="0" applyFont="1" applyFill="1" applyBorder="1" applyAlignment="1">
      <alignment vertical="center"/>
    </xf>
    <xf numFmtId="0" fontId="29" fillId="13" borderId="24" xfId="0" applyFont="1" applyFill="1" applyBorder="1" applyAlignment="1">
      <alignment vertical="center"/>
    </xf>
    <xf numFmtId="0" fontId="33" fillId="13" borderId="23" xfId="0" applyFont="1" applyFill="1" applyBorder="1" applyAlignment="1">
      <alignment vertical="center"/>
    </xf>
    <xf numFmtId="0" fontId="33" fillId="13" borderId="22" xfId="0" applyFont="1" applyFill="1" applyBorder="1" applyAlignment="1">
      <alignment vertical="center"/>
    </xf>
    <xf numFmtId="0" fontId="33" fillId="13" borderId="30" xfId="0" applyFont="1" applyFill="1" applyBorder="1" applyAlignment="1">
      <alignment vertical="center"/>
    </xf>
    <xf numFmtId="0" fontId="33" fillId="13" borderId="26" xfId="0" applyFont="1" applyFill="1" applyBorder="1" applyAlignment="1">
      <alignment vertical="center"/>
    </xf>
    <xf numFmtId="0" fontId="33" fillId="13" borderId="25" xfId="0" applyFont="1" applyFill="1" applyBorder="1" applyAlignment="1">
      <alignment vertical="center"/>
    </xf>
    <xf numFmtId="0" fontId="33" fillId="13" borderId="31" xfId="0" applyFont="1" applyFill="1" applyBorder="1" applyAlignment="1">
      <alignment vertical="center"/>
    </xf>
    <xf numFmtId="0" fontId="29" fillId="13" borderId="0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33" fillId="13" borderId="154" xfId="0" applyFont="1" applyFill="1" applyBorder="1" applyAlignment="1">
      <alignment horizontal="center" vertical="center"/>
    </xf>
    <xf numFmtId="0" fontId="33" fillId="13" borderId="110" xfId="0" applyFont="1" applyFill="1" applyBorder="1" applyAlignment="1">
      <alignment horizontal="center" vertical="center"/>
    </xf>
    <xf numFmtId="0" fontId="33" fillId="13" borderId="132" xfId="0" applyFont="1" applyFill="1" applyBorder="1" applyAlignment="1">
      <alignment horizontal="center" vertical="center"/>
    </xf>
    <xf numFmtId="0" fontId="33" fillId="13" borderId="155" xfId="0" applyFont="1" applyFill="1" applyBorder="1" applyAlignment="1">
      <alignment horizontal="center" vertical="center"/>
    </xf>
    <xf numFmtId="0" fontId="33" fillId="13" borderId="105" xfId="0" applyFont="1" applyFill="1" applyBorder="1" applyAlignment="1">
      <alignment horizontal="center" vertical="center"/>
    </xf>
    <xf numFmtId="0" fontId="33" fillId="13" borderId="104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29" fillId="13" borderId="17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 horizontal="center" vertical="center"/>
    </xf>
    <xf numFmtId="49" fontId="33" fillId="13" borderId="3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49" fontId="33" fillId="13" borderId="6" xfId="0" applyNumberFormat="1" applyFont="1" applyFill="1" applyBorder="1" applyAlignment="1">
      <alignment horizontal="center" vertical="center"/>
    </xf>
    <xf numFmtId="49" fontId="33" fillId="13" borderId="9" xfId="0" applyNumberFormat="1" applyFont="1" applyFill="1" applyBorder="1" applyAlignment="1">
      <alignment horizontal="center" vertical="center"/>
    </xf>
    <xf numFmtId="49" fontId="33" fillId="13" borderId="7" xfId="0" applyNumberFormat="1" applyFont="1" applyFill="1" applyBorder="1" applyAlignment="1">
      <alignment horizontal="center" vertical="center"/>
    </xf>
    <xf numFmtId="49" fontId="33" fillId="13" borderId="11" xfId="0" applyNumberFormat="1" applyFont="1" applyFill="1" applyBorder="1" applyAlignment="1">
      <alignment horizontal="center" vertical="center"/>
    </xf>
    <xf numFmtId="0" fontId="33" fillId="13" borderId="111" xfId="0" applyFont="1" applyFill="1" applyBorder="1" applyAlignment="1">
      <alignment horizontal="center" vertical="center"/>
    </xf>
    <xf numFmtId="0" fontId="33" fillId="13" borderId="103" xfId="0" applyFont="1" applyFill="1" applyBorder="1" applyAlignment="1">
      <alignment horizontal="center" vertical="center"/>
    </xf>
    <xf numFmtId="0" fontId="33" fillId="13" borderId="38" xfId="0" applyFont="1" applyFill="1" applyBorder="1" applyAlignment="1">
      <alignment horizontal="center" vertical="center" shrinkToFit="1"/>
    </xf>
    <xf numFmtId="0" fontId="33" fillId="13" borderId="37" xfId="0" applyFont="1" applyFill="1" applyBorder="1" applyAlignment="1">
      <alignment vertical="center"/>
    </xf>
    <xf numFmtId="0" fontId="33" fillId="13" borderId="16" xfId="0" applyFont="1" applyFill="1" applyBorder="1" applyAlignment="1">
      <alignment vertical="center"/>
    </xf>
    <xf numFmtId="0" fontId="33" fillId="13" borderId="38" xfId="0" applyFont="1" applyFill="1" applyBorder="1" applyAlignment="1">
      <alignment vertical="center"/>
    </xf>
    <xf numFmtId="0" fontId="33" fillId="13" borderId="18" xfId="0" applyFont="1" applyFill="1" applyBorder="1" applyAlignment="1">
      <alignment horizontal="center" vertical="center" shrinkToFit="1"/>
    </xf>
    <xf numFmtId="0" fontId="29" fillId="13" borderId="22" xfId="0" applyFont="1" applyFill="1" applyBorder="1" applyAlignment="1">
      <alignment vertical="center"/>
    </xf>
    <xf numFmtId="0" fontId="29" fillId="13" borderId="25" xfId="0" applyFont="1" applyFill="1" applyBorder="1" applyAlignment="1">
      <alignment vertical="center"/>
    </xf>
    <xf numFmtId="49" fontId="33" fillId="13" borderId="59" xfId="0" applyNumberFormat="1" applyFont="1" applyFill="1" applyBorder="1" applyAlignment="1">
      <alignment horizontal="right" vertical="center"/>
    </xf>
    <xf numFmtId="0" fontId="33" fillId="13" borderId="71" xfId="0" applyFont="1" applyFill="1" applyBorder="1" applyAlignment="1">
      <alignment horizontal="right" vertical="center"/>
    </xf>
    <xf numFmtId="49" fontId="33" fillId="13" borderId="33" xfId="0" applyNumberFormat="1" applyFont="1" applyFill="1" applyBorder="1" applyAlignment="1">
      <alignment horizontal="right" vertical="center"/>
    </xf>
    <xf numFmtId="0" fontId="33" fillId="13" borderId="34" xfId="0" applyFont="1" applyFill="1" applyBorder="1" applyAlignment="1">
      <alignment horizontal="right" vertical="center"/>
    </xf>
    <xf numFmtId="0" fontId="33" fillId="13" borderId="35" xfId="0" applyFont="1" applyFill="1" applyBorder="1" applyAlignment="1">
      <alignment vertical="center"/>
    </xf>
    <xf numFmtId="0" fontId="33" fillId="13" borderId="8" xfId="0" applyFont="1" applyFill="1" applyBorder="1" applyAlignment="1">
      <alignment vertical="center"/>
    </xf>
    <xf numFmtId="0" fontId="33" fillId="13" borderId="36" xfId="0" applyFont="1" applyFill="1" applyBorder="1" applyAlignment="1">
      <alignment vertical="center"/>
    </xf>
    <xf numFmtId="0" fontId="33" fillId="13" borderId="10" xfId="0" applyFont="1" applyFill="1" applyBorder="1" applyAlignment="1">
      <alignment vertical="center"/>
    </xf>
    <xf numFmtId="49" fontId="33" fillId="13" borderId="57" xfId="0" applyNumberFormat="1" applyFont="1" applyFill="1" applyBorder="1" applyAlignment="1">
      <alignment horizontal="right" vertical="center"/>
    </xf>
    <xf numFmtId="0" fontId="33" fillId="13" borderId="57" xfId="0" applyFont="1" applyFill="1" applyBorder="1" applyAlignment="1">
      <alignment horizontal="right" vertical="center"/>
    </xf>
    <xf numFmtId="49" fontId="33" fillId="13" borderId="84" xfId="0" applyNumberFormat="1" applyFont="1" applyFill="1" applyBorder="1" applyAlignment="1">
      <alignment horizontal="right" vertical="center"/>
    </xf>
    <xf numFmtId="0" fontId="33" fillId="13" borderId="84" xfId="0" applyFont="1" applyFill="1" applyBorder="1" applyAlignment="1">
      <alignment horizontal="right" vertical="center"/>
    </xf>
    <xf numFmtId="49" fontId="33" fillId="13" borderId="28" xfId="0" applyNumberFormat="1" applyFont="1" applyFill="1" applyBorder="1" applyAlignment="1">
      <alignment horizontal="right" vertical="center"/>
    </xf>
    <xf numFmtId="0" fontId="33" fillId="13" borderId="83" xfId="0" applyFont="1" applyFill="1" applyBorder="1" applyAlignment="1">
      <alignment horizontal="right" vertical="center"/>
    </xf>
    <xf numFmtId="0" fontId="29" fillId="13" borderId="7" xfId="0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vertical="center"/>
    </xf>
    <xf numFmtId="49" fontId="33" fillId="13" borderId="75" xfId="0" applyNumberFormat="1" applyFont="1" applyFill="1" applyBorder="1" applyAlignment="1">
      <alignment horizontal="right" vertical="center"/>
    </xf>
    <xf numFmtId="0" fontId="33" fillId="13" borderId="75" xfId="0" applyFont="1" applyFill="1" applyBorder="1" applyAlignment="1">
      <alignment horizontal="right" vertical="center"/>
    </xf>
    <xf numFmtId="0" fontId="33" fillId="13" borderId="43" xfId="0" applyFont="1" applyFill="1" applyBorder="1" applyAlignment="1">
      <alignment horizontal="center" vertical="center"/>
    </xf>
    <xf numFmtId="0" fontId="33" fillId="13" borderId="8" xfId="0" applyFont="1" applyFill="1" applyBorder="1" applyAlignment="1">
      <alignment vertical="center" shrinkToFit="1"/>
    </xf>
    <xf numFmtId="0" fontId="33" fillId="13" borderId="3" xfId="0" applyFont="1" applyFill="1" applyBorder="1" applyAlignment="1">
      <alignment vertical="center" shrinkToFit="1"/>
    </xf>
    <xf numFmtId="0" fontId="33" fillId="13" borderId="9" xfId="0" applyFont="1" applyFill="1" applyBorder="1" applyAlignment="1">
      <alignment vertical="center" shrinkToFit="1"/>
    </xf>
    <xf numFmtId="0" fontId="33" fillId="13" borderId="10" xfId="0" applyFont="1" applyFill="1" applyBorder="1" applyAlignment="1">
      <alignment vertical="center" shrinkToFit="1"/>
    </xf>
    <xf numFmtId="0" fontId="33" fillId="13" borderId="6" xfId="0" applyFont="1" applyFill="1" applyBorder="1" applyAlignment="1">
      <alignment vertical="center" shrinkToFit="1"/>
    </xf>
    <xf numFmtId="0" fontId="33" fillId="13" borderId="11" xfId="0" applyFont="1" applyFill="1" applyBorder="1" applyAlignment="1">
      <alignment vertical="center" shrinkToFit="1"/>
    </xf>
    <xf numFmtId="0" fontId="33" fillId="13" borderId="43" xfId="0" applyFont="1" applyFill="1" applyBorder="1" applyAlignment="1">
      <alignment vertical="center" shrinkToFit="1"/>
    </xf>
    <xf numFmtId="0" fontId="33" fillId="13" borderId="6" xfId="0" applyFont="1" applyFill="1" applyBorder="1" applyAlignment="1">
      <alignment horizontal="center" vertical="center" wrapText="1"/>
    </xf>
    <xf numFmtId="49" fontId="24" fillId="13" borderId="75" xfId="0" applyNumberFormat="1" applyFont="1" applyFill="1" applyBorder="1" applyAlignment="1">
      <alignment horizontal="right" vertical="center"/>
    </xf>
    <xf numFmtId="0" fontId="24" fillId="13" borderId="75" xfId="0" applyFont="1" applyFill="1" applyBorder="1" applyAlignment="1">
      <alignment horizontal="right" vertical="center"/>
    </xf>
    <xf numFmtId="49" fontId="24" fillId="13" borderId="57" xfId="0" applyNumberFormat="1" applyFont="1" applyFill="1" applyBorder="1" applyAlignment="1">
      <alignment horizontal="right" vertical="center"/>
    </xf>
    <xf numFmtId="0" fontId="24" fillId="13" borderId="57" xfId="0" applyFont="1" applyFill="1" applyBorder="1" applyAlignment="1">
      <alignment horizontal="right" vertical="center"/>
    </xf>
    <xf numFmtId="49" fontId="24" fillId="13" borderId="84" xfId="0" applyNumberFormat="1" applyFont="1" applyFill="1" applyBorder="1" applyAlignment="1">
      <alignment horizontal="right" vertical="center"/>
    </xf>
    <xf numFmtId="0" fontId="24" fillId="13" borderId="84" xfId="0" applyFont="1" applyFill="1" applyBorder="1" applyAlignment="1">
      <alignment horizontal="right" vertical="center"/>
    </xf>
    <xf numFmtId="0" fontId="33" fillId="13" borderId="121" xfId="0" applyFont="1" applyFill="1" applyBorder="1" applyAlignment="1">
      <alignment horizontal="center" vertical="center" shrinkToFit="1"/>
    </xf>
    <xf numFmtId="0" fontId="33" fillId="13" borderId="124" xfId="0" applyFont="1" applyFill="1" applyBorder="1" applyAlignment="1">
      <alignment horizontal="center" vertical="center" shrinkToFit="1"/>
    </xf>
    <xf numFmtId="0" fontId="33" fillId="13" borderId="125" xfId="0" applyFont="1" applyFill="1" applyBorder="1" applyAlignment="1">
      <alignment horizontal="center" vertical="center" shrinkToFit="1"/>
    </xf>
    <xf numFmtId="49" fontId="24" fillId="13" borderId="59" xfId="0" applyNumberFormat="1" applyFont="1" applyFill="1" applyBorder="1" applyAlignment="1">
      <alignment horizontal="right" vertical="center"/>
    </xf>
    <xf numFmtId="0" fontId="24" fillId="13" borderId="71" xfId="0" applyFont="1" applyFill="1" applyBorder="1" applyAlignment="1">
      <alignment horizontal="right" vertical="center"/>
    </xf>
    <xf numFmtId="49" fontId="24" fillId="13" borderId="33" xfId="0" applyNumberFormat="1" applyFont="1" applyFill="1" applyBorder="1" applyAlignment="1">
      <alignment horizontal="right" vertical="center"/>
    </xf>
    <xf numFmtId="0" fontId="24" fillId="13" borderId="34" xfId="0" applyFont="1" applyFill="1" applyBorder="1" applyAlignment="1">
      <alignment horizontal="right" vertical="center"/>
    </xf>
    <xf numFmtId="49" fontId="24" fillId="13" borderId="28" xfId="0" applyNumberFormat="1" applyFont="1" applyFill="1" applyBorder="1" applyAlignment="1">
      <alignment horizontal="right" vertical="center"/>
    </xf>
    <xf numFmtId="0" fontId="24" fillId="13" borderId="83" xfId="0" applyFont="1" applyFill="1" applyBorder="1" applyAlignment="1">
      <alignment horizontal="right" vertical="center"/>
    </xf>
    <xf numFmtId="0" fontId="24" fillId="13" borderId="38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center" vertical="center" wrapText="1"/>
    </xf>
    <xf numFmtId="178" fontId="12" fillId="0" borderId="93" xfId="34" applyNumberFormat="1" applyFont="1" applyFill="1" applyBorder="1" applyAlignment="1">
      <alignment horizontal="left" vertical="center" indent="2"/>
    </xf>
    <xf numFmtId="178" fontId="18" fillId="0" borderId="10" xfId="34" applyNumberFormat="1" applyFont="1" applyFill="1" applyBorder="1" applyAlignment="1">
      <alignment horizontal="left" vertical="center" indent="2"/>
    </xf>
    <xf numFmtId="178" fontId="18" fillId="0" borderId="6" xfId="34" applyNumberFormat="1" applyFont="1" applyFill="1" applyBorder="1" applyAlignment="1">
      <alignment horizontal="left" vertical="center" indent="2"/>
    </xf>
    <xf numFmtId="0" fontId="13" fillId="0" borderId="28" xfId="0" applyFont="1" applyBorder="1" applyAlignment="1">
      <alignment horizontal="left" vertical="center" indent="2"/>
    </xf>
    <xf numFmtId="0" fontId="13" fillId="0" borderId="83" xfId="0" applyFont="1" applyBorder="1" applyAlignment="1">
      <alignment horizontal="left" vertical="center" indent="2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8" fontId="12" fillId="0" borderId="37" xfId="34" applyNumberFormat="1" applyFont="1" applyBorder="1" applyAlignment="1">
      <alignment horizontal="center" vertical="center"/>
    </xf>
    <xf numFmtId="0" fontId="12" fillId="0" borderId="16" xfId="34" applyNumberFormat="1" applyFont="1" applyBorder="1" applyAlignment="1">
      <alignment horizontal="center" vertical="center"/>
    </xf>
    <xf numFmtId="0" fontId="12" fillId="0" borderId="38" xfId="34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 horizontal="left" vertical="center" shrinkToFit="1"/>
    </xf>
    <xf numFmtId="179" fontId="23" fillId="0" borderId="38" xfId="0" applyNumberFormat="1" applyFont="1" applyBorder="1" applyAlignment="1">
      <alignment horizontal="left" vertical="center" shrinkToFit="1"/>
    </xf>
    <xf numFmtId="178" fontId="18" fillId="0" borderId="45" xfId="34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78" fontId="12" fillId="0" borderId="71" xfId="34" applyNumberFormat="1" applyFont="1" applyFill="1" applyBorder="1" applyAlignment="1">
      <alignment horizontal="center" vertical="center"/>
    </xf>
    <xf numFmtId="178" fontId="12" fillId="0" borderId="7" xfId="34" applyNumberFormat="1" applyFont="1" applyFill="1" applyBorder="1" applyAlignment="1">
      <alignment horizontal="center" vertical="center"/>
    </xf>
    <xf numFmtId="178" fontId="12" fillId="0" borderId="44" xfId="34" applyNumberFormat="1" applyFont="1" applyFill="1" applyBorder="1" applyAlignment="1">
      <alignment horizontal="center" vertical="center"/>
    </xf>
    <xf numFmtId="178" fontId="12" fillId="0" borderId="75" xfId="34" applyNumberFormat="1" applyFont="1" applyFill="1" applyBorder="1" applyAlignment="1">
      <alignment horizontal="center" vertical="center"/>
    </xf>
    <xf numFmtId="0" fontId="15" fillId="0" borderId="89" xfId="34" applyFont="1" applyBorder="1" applyAlignment="1">
      <alignment vertical="center"/>
    </xf>
    <xf numFmtId="0" fontId="15" fillId="0" borderId="28" xfId="34" applyFont="1" applyBorder="1" applyAlignment="1">
      <alignment vertical="center"/>
    </xf>
    <xf numFmtId="0" fontId="15" fillId="0" borderId="83" xfId="34" applyFont="1" applyBorder="1" applyAlignment="1">
      <alignment vertical="center"/>
    </xf>
    <xf numFmtId="0" fontId="15" fillId="0" borderId="90" xfId="34" applyFont="1" applyBorder="1" applyAlignment="1">
      <alignment vertical="center"/>
    </xf>
    <xf numFmtId="0" fontId="15" fillId="0" borderId="59" xfId="34" applyFont="1" applyBorder="1" applyAlignment="1">
      <alignment vertical="center"/>
    </xf>
    <xf numFmtId="0" fontId="15" fillId="0" borderId="71" xfId="34" applyFont="1" applyBorder="1" applyAlignment="1">
      <alignment vertical="center"/>
    </xf>
    <xf numFmtId="0" fontId="12" fillId="0" borderId="1" xfId="34" applyFont="1" applyFill="1" applyBorder="1" applyAlignment="1">
      <alignment horizontal="right" vertical="center" indent="1" shrinkToFit="1"/>
    </xf>
    <xf numFmtId="0" fontId="15" fillId="0" borderId="91" xfId="34" applyFont="1" applyBorder="1" applyAlignment="1">
      <alignment vertical="center"/>
    </xf>
    <xf numFmtId="0" fontId="15" fillId="0" borderId="33" xfId="34" applyFont="1" applyBorder="1" applyAlignment="1">
      <alignment vertical="center"/>
    </xf>
    <xf numFmtId="0" fontId="15" fillId="0" borderId="34" xfId="34" applyFont="1" applyBorder="1" applyAlignment="1">
      <alignment vertical="center"/>
    </xf>
    <xf numFmtId="0" fontId="12" fillId="0" borderId="37" xfId="0" applyFont="1" applyBorder="1" applyAlignment="1">
      <alignment horizontal="center" vertical="center" shrinkToFit="1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178" fontId="12" fillId="0" borderId="17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178" fontId="12" fillId="0" borderId="3" xfId="34" applyNumberFormat="1" applyFont="1" applyFill="1" applyBorder="1" applyAlignment="1">
      <alignment horizontal="center" vertical="center"/>
    </xf>
    <xf numFmtId="178" fontId="12" fillId="0" borderId="3" xfId="34" applyNumberFormat="1" applyFont="1" applyFill="1" applyBorder="1" applyAlignment="1">
      <alignment horizontal="left" vertical="center" indent="2"/>
    </xf>
    <xf numFmtId="0" fontId="15" fillId="0" borderId="3" xfId="34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12" fillId="0" borderId="11" xfId="34" applyNumberFormat="1" applyFont="1" applyFill="1" applyBorder="1" applyAlignment="1">
      <alignment horizontal="center" vertical="center"/>
    </xf>
    <xf numFmtId="178" fontId="18" fillId="0" borderId="71" xfId="34" applyNumberFormat="1" applyFont="1" applyFill="1" applyBorder="1" applyAlignment="1">
      <alignment horizontal="center" vertical="center"/>
    </xf>
    <xf numFmtId="0" fontId="18" fillId="0" borderId="90" xfId="34" applyFont="1" applyBorder="1" applyAlignment="1">
      <alignment horizontal="center" vertical="center"/>
    </xf>
    <xf numFmtId="0" fontId="18" fillId="0" borderId="59" xfId="34" applyFont="1" applyBorder="1" applyAlignment="1">
      <alignment horizontal="center" vertical="center"/>
    </xf>
    <xf numFmtId="0" fontId="18" fillId="0" borderId="71" xfId="34" applyFont="1" applyBorder="1" applyAlignment="1">
      <alignment horizontal="center" vertical="center"/>
    </xf>
    <xf numFmtId="178" fontId="18" fillId="0" borderId="37" xfId="34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78" fontId="12" fillId="0" borderId="10" xfId="34" applyNumberFormat="1" applyFont="1" applyFill="1" applyBorder="1" applyAlignment="1">
      <alignment horizontal="left" vertical="center" indent="2"/>
    </xf>
    <xf numFmtId="178" fontId="12" fillId="0" borderId="6" xfId="34" applyNumberFormat="1" applyFont="1" applyFill="1" applyBorder="1" applyAlignment="1">
      <alignment horizontal="left" vertical="center" indent="2"/>
    </xf>
    <xf numFmtId="178" fontId="12" fillId="0" borderId="91" xfId="3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35">
    <cellStyle name="20% - アクセント 1 2" xfId="10" xr:uid="{00000000-0005-0000-0000-000000000000}"/>
    <cellStyle name="20% - アクセント 2 2" xfId="11" xr:uid="{00000000-0005-0000-0000-000001000000}"/>
    <cellStyle name="20% - アクセント 3 2" xfId="9" xr:uid="{00000000-0005-0000-0000-000002000000}"/>
    <cellStyle name="20% - アクセント 4 2" xfId="12" xr:uid="{00000000-0005-0000-0000-000003000000}"/>
    <cellStyle name="20% - アクセント 5 2" xfId="3" xr:uid="{00000000-0005-0000-0000-000004000000}"/>
    <cellStyle name="20% - アクセント 6 2" xfId="13" xr:uid="{00000000-0005-0000-0000-000005000000}"/>
    <cellStyle name="40% - アクセント 1 2" xfId="6" xr:uid="{00000000-0005-0000-0000-000006000000}"/>
    <cellStyle name="40% - アクセント 2 2" xfId="14" xr:uid="{00000000-0005-0000-0000-000007000000}"/>
    <cellStyle name="40% - アクセント 3 2" xfId="8" xr:uid="{00000000-0005-0000-0000-000008000000}"/>
    <cellStyle name="40% - アクセント 4 2" xfId="1" xr:uid="{00000000-0005-0000-0000-000009000000}"/>
    <cellStyle name="40% - アクセント 5 2" xfId="15" xr:uid="{00000000-0005-0000-0000-00000A000000}"/>
    <cellStyle name="40% - アクセント 6 2" xfId="7" xr:uid="{00000000-0005-0000-0000-00000B000000}"/>
    <cellStyle name="Excel Built-in Normal" xfId="5" xr:uid="{00000000-0005-0000-0000-00000C000000}"/>
    <cellStyle name="ハイパーリンク 2" xfId="16" xr:uid="{00000000-0005-0000-0000-00000D000000}"/>
    <cellStyle name="ハイパーリンク 3" xfId="17" xr:uid="{00000000-0005-0000-0000-00000E000000}"/>
    <cellStyle name="ハイパーリンク 4" xfId="18" xr:uid="{00000000-0005-0000-0000-00000F000000}"/>
    <cellStyle name="メモ 2" xfId="19" xr:uid="{00000000-0005-0000-0000-000010000000}"/>
    <cellStyle name="通貨 2" xfId="20" xr:uid="{00000000-0005-0000-0000-000011000000}"/>
    <cellStyle name="通貨 2 2" xfId="21" xr:uid="{00000000-0005-0000-0000-000012000000}"/>
    <cellStyle name="標準" xfId="0" builtinId="0"/>
    <cellStyle name="標準 10" xfId="4" xr:uid="{00000000-0005-0000-0000-000014000000}"/>
    <cellStyle name="標準 2" xfId="22" xr:uid="{00000000-0005-0000-0000-000015000000}"/>
    <cellStyle name="標準 2 2" xfId="23" xr:uid="{00000000-0005-0000-0000-000016000000}"/>
    <cellStyle name="標準 2 2 2" xfId="24" xr:uid="{00000000-0005-0000-0000-000017000000}"/>
    <cellStyle name="標準 2_2015-U12後期（会場変更）" xfId="25" xr:uid="{00000000-0005-0000-0000-000018000000}"/>
    <cellStyle name="標準 3" xfId="26" xr:uid="{00000000-0005-0000-0000-000019000000}"/>
    <cellStyle name="標準 4" xfId="27" xr:uid="{00000000-0005-0000-0000-00001A000000}"/>
    <cellStyle name="標準 4 2" xfId="28" xr:uid="{00000000-0005-0000-0000-00001B000000}"/>
    <cellStyle name="標準 5" xfId="29" xr:uid="{00000000-0005-0000-0000-00001C000000}"/>
    <cellStyle name="標準 5 2" xfId="30" xr:uid="{00000000-0005-0000-0000-00001D000000}"/>
    <cellStyle name="標準 6" xfId="31" xr:uid="{00000000-0005-0000-0000-00001E000000}"/>
    <cellStyle name="標準 7" xfId="2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</cellStyles>
  <dxfs count="16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95250</xdr:rowOff>
    </xdr:from>
    <xdr:to>
      <xdr:col>10</xdr:col>
      <xdr:colOff>171450</xdr:colOff>
      <xdr:row>0</xdr:row>
      <xdr:rowOff>347250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2F10914-FFF0-4EA9-B548-6D8E8C0592E8}"/>
            </a:ext>
          </a:extLst>
        </xdr:cNvPr>
        <xdr:cNvSpPr/>
      </xdr:nvSpPr>
      <xdr:spPr>
        <a:xfrm>
          <a:off x="238125" y="95250"/>
          <a:ext cx="2124075" cy="252000"/>
        </a:xfrm>
        <a:prstGeom prst="roundRect">
          <a:avLst/>
        </a:prstGeom>
        <a:solidFill>
          <a:srgbClr val="CC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学校行事実施の場合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158525</xdr:colOff>
      <xdr:row>0</xdr:row>
      <xdr:rowOff>76201</xdr:rowOff>
    </xdr:from>
    <xdr:to>
      <xdr:col>24</xdr:col>
      <xdr:colOff>119065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49CB809-D78C-4560-80B1-5825D10657AB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7</xdr:col>
      <xdr:colOff>8501</xdr:colOff>
      <xdr:row>3</xdr:row>
      <xdr:rowOff>229621</xdr:rowOff>
    </xdr:from>
    <xdr:to>
      <xdr:col>19</xdr:col>
      <xdr:colOff>17005</xdr:colOff>
      <xdr:row>5</xdr:row>
      <xdr:rowOff>93549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32CD6E7-87D4-40C9-BF79-82F8EE8B4E42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Ａコート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158525</xdr:colOff>
      <xdr:row>0</xdr:row>
      <xdr:rowOff>76201</xdr:rowOff>
    </xdr:from>
    <xdr:to>
      <xdr:col>24</xdr:col>
      <xdr:colOff>119065</xdr:colOff>
      <xdr:row>3</xdr:row>
      <xdr:rowOff>161585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3C6BDFD3-5D29-4537-A648-E33138D96F93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7</xdr:col>
      <xdr:colOff>8501</xdr:colOff>
      <xdr:row>3</xdr:row>
      <xdr:rowOff>229621</xdr:rowOff>
    </xdr:from>
    <xdr:to>
      <xdr:col>19</xdr:col>
      <xdr:colOff>17005</xdr:colOff>
      <xdr:row>5</xdr:row>
      <xdr:rowOff>93549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97B3EE4-4FD6-4B36-8D6E-0D717FB1ED26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Ｂコート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85725</xdr:rowOff>
    </xdr:from>
    <xdr:to>
      <xdr:col>27</xdr:col>
      <xdr:colOff>93890</xdr:colOff>
      <xdr:row>1</xdr:row>
      <xdr:rowOff>333034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4F743DA1-968E-44BF-8632-D746710A81EF}"/>
            </a:ext>
          </a:extLst>
        </xdr:cNvPr>
        <xdr:cNvSpPr/>
      </xdr:nvSpPr>
      <xdr:spPr>
        <a:xfrm>
          <a:off x="571500" y="85725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104775</xdr:colOff>
      <xdr:row>2</xdr:row>
      <xdr:rowOff>57150</xdr:rowOff>
    </xdr:from>
    <xdr:to>
      <xdr:col>21</xdr:col>
      <xdr:colOff>122804</xdr:colOff>
      <xdr:row>2</xdr:row>
      <xdr:rowOff>340178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237B859-3BDF-40BC-A037-71258D3DE696}"/>
            </a:ext>
          </a:extLst>
        </xdr:cNvPr>
        <xdr:cNvSpPr/>
      </xdr:nvSpPr>
      <xdr:spPr>
        <a:xfrm>
          <a:off x="1857375" y="847725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Ａコート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27ED3E-1E58-475E-A898-2F8C719B5B7C}"/>
            </a:ext>
          </a:extLst>
        </xdr:cNvPr>
        <xdr:cNvSpPr/>
      </xdr:nvSpPr>
      <xdr:spPr>
        <a:xfrm>
          <a:off x="651784" y="76201"/>
          <a:ext cx="5437415" cy="62116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E232EF2-E627-4072-81EC-1454A192EC55}"/>
            </a:ext>
          </a:extLst>
        </xdr:cNvPr>
        <xdr:cNvSpPr/>
      </xdr:nvSpPr>
      <xdr:spPr>
        <a:xfrm>
          <a:off x="1930510" y="765402"/>
          <a:ext cx="2866004" cy="28064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Ａコート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C90FF69-A79F-43FB-ABCA-895E2352F3AC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F7677FC-67AC-4ABD-ABD3-C32CF807DD18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Ｂコート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7AF221F6-AFD4-47A1-A016-F0F0114E96B7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1C73321-D0EB-4C85-AE17-8705F71C16D9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Ａコート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35</xdr:row>
      <xdr:rowOff>9525</xdr:rowOff>
    </xdr:from>
    <xdr:to>
      <xdr:col>21</xdr:col>
      <xdr:colOff>9525</xdr:colOff>
      <xdr:row>39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43EAA61-AA8D-4E5A-8065-9E584081C808}"/>
            </a:ext>
          </a:extLst>
        </xdr:cNvPr>
        <xdr:cNvCxnSpPr/>
      </xdr:nvCxnSpPr>
      <xdr:spPr>
        <a:xfrm>
          <a:off x="1209675" y="8220075"/>
          <a:ext cx="3819525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41</xdr:row>
      <xdr:rowOff>0</xdr:rowOff>
    </xdr:from>
    <xdr:to>
      <xdr:col>21</xdr:col>
      <xdr:colOff>19050</xdr:colOff>
      <xdr:row>45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3A34A82-A65F-42B8-B306-879CF078113A}"/>
            </a:ext>
          </a:extLst>
        </xdr:cNvPr>
        <xdr:cNvCxnSpPr/>
      </xdr:nvCxnSpPr>
      <xdr:spPr>
        <a:xfrm>
          <a:off x="1200150" y="9563100"/>
          <a:ext cx="3838575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4C5E903B-5F65-4FFA-B48B-ADF61A6298BE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5BC71F7-79A4-4714-B36E-B33BEB7EBB64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会場：宇都宮スケート　Ｂコート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D4753B4-4E93-44AE-89C2-EAAFBA1D85BD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BEECBEC-A0DA-49E3-856C-5B789B852B78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会場：上三川フットサル場　Ａコート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158525</xdr:colOff>
      <xdr:row>0</xdr:row>
      <xdr:rowOff>76201</xdr:rowOff>
    </xdr:from>
    <xdr:to>
      <xdr:col>25</xdr:col>
      <xdr:colOff>119065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E6DF2ED-7D42-4B72-9104-8BCECEA6ADB3}"/>
            </a:ext>
          </a:extLst>
        </xdr:cNvPr>
        <xdr:cNvSpPr/>
      </xdr:nvSpPr>
      <xdr:spPr>
        <a:xfrm>
          <a:off x="653825" y="76201"/>
          <a:ext cx="5437415" cy="628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8501</xdr:colOff>
      <xdr:row>3</xdr:row>
      <xdr:rowOff>229621</xdr:rowOff>
    </xdr:from>
    <xdr:to>
      <xdr:col>20</xdr:col>
      <xdr:colOff>17005</xdr:colOff>
      <xdr:row>5</xdr:row>
      <xdr:rowOff>93549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369E7DD-DE84-4F95-9E75-181CA5169A1B}"/>
            </a:ext>
          </a:extLst>
        </xdr:cNvPr>
        <xdr:cNvSpPr/>
      </xdr:nvSpPr>
      <xdr:spPr>
        <a:xfrm>
          <a:off x="1932551" y="772546"/>
          <a:ext cx="2866004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会場：上三川フットサル場　Ｂコート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139475</xdr:colOff>
      <xdr:row>0</xdr:row>
      <xdr:rowOff>76201</xdr:rowOff>
    </xdr:from>
    <xdr:to>
      <xdr:col>26</xdr:col>
      <xdr:colOff>100015</xdr:colOff>
      <xdr:row>3</xdr:row>
      <xdr:rowOff>161585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048A9EF-5034-4A40-8D08-E5110EDDD39B}"/>
            </a:ext>
          </a:extLst>
        </xdr:cNvPr>
        <xdr:cNvSpPr/>
      </xdr:nvSpPr>
      <xdr:spPr>
        <a:xfrm>
          <a:off x="796700" y="76201"/>
          <a:ext cx="4999265" cy="65688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ＪＦＡバーモントカップ</a:t>
          </a:r>
          <a:endParaRPr kumimoji="1" lang="en-US" altLang="ja-JP" sz="1200" b="1">
            <a:latin typeface="AR丸ゴシック体M" pitchFamily="49" charset="-128"/>
            <a:ea typeface="AR丸ゴシック体M" pitchFamily="49" charset="-128"/>
          </a:endParaRPr>
        </a:p>
        <a:p>
          <a:pPr algn="ctr"/>
          <a:r>
            <a:rPr kumimoji="1" lang="ja-JP" altLang="en-US" sz="1200" b="1">
              <a:latin typeface="AR丸ゴシック体M" pitchFamily="49" charset="-128"/>
              <a:ea typeface="AR丸ゴシック体M" pitchFamily="49" charset="-128"/>
            </a:rPr>
            <a:t>第２９回全日本少年Ｕ－１２フットサル選手権大会 宇河地区予選</a:t>
          </a:r>
        </a:p>
      </xdr:txBody>
    </xdr:sp>
    <xdr:clientData/>
  </xdr:twoCellAnchor>
  <xdr:twoCellAnchor>
    <xdr:from>
      <xdr:col>8</xdr:col>
      <xdr:colOff>37075</xdr:colOff>
      <xdr:row>3</xdr:row>
      <xdr:rowOff>229621</xdr:rowOff>
    </xdr:from>
    <xdr:to>
      <xdr:col>21</xdr:col>
      <xdr:colOff>190499</xdr:colOff>
      <xdr:row>5</xdr:row>
      <xdr:rowOff>93549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B0468F3-2CE5-4661-BE4F-AFC558C8C64D}"/>
            </a:ext>
          </a:extLst>
        </xdr:cNvPr>
        <xdr:cNvSpPr/>
      </xdr:nvSpPr>
      <xdr:spPr>
        <a:xfrm>
          <a:off x="1789675" y="801121"/>
          <a:ext cx="3001399" cy="28302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会場：上三川フットサル場 Ａコート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10</xdr:col>
      <xdr:colOff>152400</xdr:colOff>
      <xdr:row>0</xdr:row>
      <xdr:rowOff>328200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35388BF-7E43-405B-BE32-DAF39C1DC7FB}"/>
            </a:ext>
          </a:extLst>
        </xdr:cNvPr>
        <xdr:cNvSpPr/>
      </xdr:nvSpPr>
      <xdr:spPr>
        <a:xfrm>
          <a:off x="219075" y="76200"/>
          <a:ext cx="2124075" cy="252000"/>
        </a:xfrm>
        <a:prstGeom prst="roundRect">
          <a:avLst/>
        </a:prstGeom>
        <a:solidFill>
          <a:srgbClr val="CC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学校行事延期の場合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133"/>
  <sheetViews>
    <sheetView tabSelected="1" view="pageBreakPreview" zoomScaleNormal="100" zoomScaleSheetLayoutView="100" workbookViewId="0">
      <selection activeCell="AI103" sqref="AI103"/>
    </sheetView>
  </sheetViews>
  <sheetFormatPr defaultColWidth="2.875" defaultRowHeight="14.25" x14ac:dyDescent="0.4"/>
  <cols>
    <col min="1" max="1" width="2.875" style="61"/>
    <col min="2" max="31" width="2.875" style="61" customWidth="1"/>
    <col min="32" max="16384" width="2.875" style="61"/>
  </cols>
  <sheetData>
    <row r="1" spans="1:31" ht="30" customHeight="1" x14ac:dyDescent="0.4"/>
    <row r="2" spans="1:31" ht="30" customHeight="1" x14ac:dyDescent="0.4">
      <c r="A2" s="401" t="s">
        <v>109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</row>
    <row r="3" spans="1:31" ht="20.100000000000001" customHeight="1" x14ac:dyDescent="0.4">
      <c r="A3" s="61" t="s">
        <v>196</v>
      </c>
    </row>
    <row r="4" spans="1:31" ht="20.100000000000001" customHeight="1" x14ac:dyDescent="0.4">
      <c r="B4" s="94"/>
      <c r="C4" s="61" t="s">
        <v>190</v>
      </c>
      <c r="G4" s="61" t="s">
        <v>194</v>
      </c>
      <c r="AC4" s="94"/>
      <c r="AD4" s="94"/>
      <c r="AE4" s="94"/>
    </row>
    <row r="5" spans="1:31" ht="20.100000000000001" customHeight="1" x14ac:dyDescent="0.4">
      <c r="B5" s="94"/>
      <c r="C5" s="61" t="s">
        <v>191</v>
      </c>
      <c r="G5" s="61" t="s">
        <v>195</v>
      </c>
    </row>
    <row r="6" spans="1:31" ht="20.25" customHeight="1" x14ac:dyDescent="0.4">
      <c r="C6" s="62"/>
      <c r="D6" s="62"/>
      <c r="E6" s="62"/>
      <c r="F6" s="64"/>
      <c r="O6" s="62"/>
      <c r="P6" s="62"/>
      <c r="Q6" s="62"/>
      <c r="R6" s="63"/>
    </row>
    <row r="7" spans="1:31" ht="11.1" customHeight="1" x14ac:dyDescent="0.4">
      <c r="C7" s="62"/>
      <c r="D7" s="62"/>
      <c r="E7" s="62"/>
      <c r="G7" s="65"/>
      <c r="H7" s="357">
        <v>1</v>
      </c>
      <c r="I7" s="361" t="s">
        <v>215</v>
      </c>
      <c r="J7" s="361"/>
      <c r="K7" s="361"/>
      <c r="L7" s="361"/>
      <c r="M7" s="361"/>
      <c r="N7" s="361"/>
      <c r="O7" s="114"/>
      <c r="P7" s="115"/>
      <c r="Q7" s="115"/>
      <c r="R7" s="114"/>
      <c r="S7" s="116"/>
      <c r="T7" s="117"/>
      <c r="U7" s="382">
        <v>1</v>
      </c>
      <c r="V7" s="361" t="s">
        <v>205</v>
      </c>
      <c r="W7" s="361"/>
      <c r="X7" s="361"/>
      <c r="Y7" s="361"/>
      <c r="Z7" s="361"/>
      <c r="AA7" s="361"/>
    </row>
    <row r="8" spans="1:31" ht="11.1" customHeight="1" x14ac:dyDescent="0.4">
      <c r="C8" s="62"/>
      <c r="D8" s="62"/>
      <c r="E8" s="62"/>
      <c r="G8" s="66"/>
      <c r="H8" s="357"/>
      <c r="I8" s="361"/>
      <c r="J8" s="361"/>
      <c r="K8" s="361"/>
      <c r="L8" s="361"/>
      <c r="M8" s="361"/>
      <c r="N8" s="361"/>
      <c r="O8" s="114"/>
      <c r="P8" s="115"/>
      <c r="Q8" s="115"/>
      <c r="R8" s="115"/>
      <c r="S8" s="116"/>
      <c r="T8" s="118"/>
      <c r="U8" s="382"/>
      <c r="V8" s="361"/>
      <c r="W8" s="361"/>
      <c r="X8" s="361"/>
      <c r="Y8" s="361"/>
      <c r="Z8" s="361"/>
      <c r="AA8" s="361"/>
    </row>
    <row r="9" spans="1:31" ht="11.1" customHeight="1" x14ac:dyDescent="0.4">
      <c r="C9" s="62"/>
      <c r="D9" s="63"/>
      <c r="E9" s="62"/>
      <c r="F9" s="370" t="s">
        <v>104</v>
      </c>
      <c r="G9" s="67"/>
      <c r="H9" s="357">
        <v>2</v>
      </c>
      <c r="I9" s="361" t="s">
        <v>199</v>
      </c>
      <c r="J9" s="361"/>
      <c r="K9" s="361"/>
      <c r="L9" s="361"/>
      <c r="M9" s="361"/>
      <c r="N9" s="361"/>
      <c r="O9" s="114"/>
      <c r="P9" s="115"/>
      <c r="Q9" s="115"/>
      <c r="R9" s="114"/>
      <c r="S9" s="379" t="s">
        <v>107</v>
      </c>
      <c r="T9" s="119"/>
      <c r="U9" s="382">
        <v>2</v>
      </c>
      <c r="V9" s="361" t="s">
        <v>206</v>
      </c>
      <c r="W9" s="361"/>
      <c r="X9" s="361"/>
      <c r="Y9" s="361"/>
      <c r="Z9" s="361"/>
      <c r="AA9" s="361"/>
    </row>
    <row r="10" spans="1:31" ht="11.1" customHeight="1" x14ac:dyDescent="0.4">
      <c r="B10" s="62"/>
      <c r="C10" s="62"/>
      <c r="D10" s="62"/>
      <c r="E10" s="62"/>
      <c r="F10" s="370"/>
      <c r="G10" s="66"/>
      <c r="H10" s="357"/>
      <c r="I10" s="361"/>
      <c r="J10" s="361"/>
      <c r="K10" s="361"/>
      <c r="L10" s="361"/>
      <c r="M10" s="361"/>
      <c r="N10" s="361"/>
      <c r="O10" s="114"/>
      <c r="P10" s="115"/>
      <c r="Q10" s="115"/>
      <c r="R10" s="115"/>
      <c r="S10" s="379"/>
      <c r="T10" s="118"/>
      <c r="U10" s="382"/>
      <c r="V10" s="361"/>
      <c r="W10" s="361"/>
      <c r="X10" s="361"/>
      <c r="Y10" s="361"/>
      <c r="Z10" s="361"/>
      <c r="AA10" s="361"/>
    </row>
    <row r="11" spans="1:31" ht="11.1" customHeight="1" x14ac:dyDescent="0.4">
      <c r="B11" s="62"/>
      <c r="C11" s="62"/>
      <c r="D11" s="62"/>
      <c r="E11" s="62"/>
      <c r="G11" s="67"/>
      <c r="H11" s="357">
        <v>3</v>
      </c>
      <c r="I11" s="361" t="s">
        <v>211</v>
      </c>
      <c r="J11" s="361"/>
      <c r="K11" s="361"/>
      <c r="L11" s="361"/>
      <c r="M11" s="361"/>
      <c r="N11" s="361"/>
      <c r="O11" s="120"/>
      <c r="P11" s="115"/>
      <c r="Q11" s="115"/>
      <c r="R11" s="115"/>
      <c r="S11" s="379"/>
      <c r="T11" s="119"/>
      <c r="U11" s="382">
        <v>3</v>
      </c>
      <c r="V11" s="361" t="s">
        <v>214</v>
      </c>
      <c r="W11" s="361"/>
      <c r="X11" s="361"/>
      <c r="Y11" s="361"/>
      <c r="Z11" s="361"/>
      <c r="AA11" s="361"/>
      <c r="AB11" s="352"/>
      <c r="AC11" s="352"/>
      <c r="AD11" s="352"/>
    </row>
    <row r="12" spans="1:31" ht="11.1" customHeight="1" x14ac:dyDescent="0.4">
      <c r="B12" s="62"/>
      <c r="C12" s="62"/>
      <c r="D12" s="62"/>
      <c r="E12" s="62"/>
      <c r="H12" s="357"/>
      <c r="I12" s="361"/>
      <c r="J12" s="361"/>
      <c r="K12" s="361"/>
      <c r="L12" s="361"/>
      <c r="M12" s="361"/>
      <c r="N12" s="361"/>
      <c r="O12" s="120"/>
      <c r="P12" s="115"/>
      <c r="Q12" s="115"/>
      <c r="R12" s="115"/>
      <c r="S12" s="379"/>
      <c r="T12" s="118"/>
      <c r="U12" s="382"/>
      <c r="V12" s="361"/>
      <c r="W12" s="361"/>
      <c r="X12" s="361"/>
      <c r="Y12" s="361"/>
      <c r="Z12" s="361"/>
      <c r="AA12" s="361"/>
      <c r="AB12" s="352"/>
      <c r="AC12" s="352"/>
      <c r="AD12" s="352"/>
    </row>
    <row r="13" spans="1:31" ht="11.1" customHeight="1" x14ac:dyDescent="0.4">
      <c r="B13" s="62"/>
      <c r="C13" s="62"/>
      <c r="D13" s="62"/>
      <c r="E13" s="62"/>
      <c r="H13" s="63"/>
      <c r="I13" s="115"/>
      <c r="J13" s="115"/>
      <c r="K13" s="115"/>
      <c r="L13" s="115"/>
      <c r="M13" s="115"/>
      <c r="N13" s="115"/>
      <c r="O13" s="114"/>
      <c r="P13" s="114"/>
      <c r="Q13" s="115"/>
      <c r="R13" s="115"/>
      <c r="S13" s="116"/>
      <c r="T13" s="119"/>
      <c r="U13" s="382">
        <v>4</v>
      </c>
      <c r="V13" s="361" t="s">
        <v>207</v>
      </c>
      <c r="W13" s="361"/>
      <c r="X13" s="361"/>
      <c r="Y13" s="361"/>
      <c r="Z13" s="361"/>
      <c r="AA13" s="361"/>
      <c r="AB13" s="63"/>
      <c r="AC13" s="63"/>
      <c r="AD13" s="63"/>
    </row>
    <row r="14" spans="1:31" ht="11.1" customHeight="1" x14ac:dyDescent="0.4">
      <c r="B14" s="62"/>
      <c r="C14" s="62"/>
      <c r="D14" s="62"/>
      <c r="E14" s="62"/>
      <c r="H14" s="63"/>
      <c r="I14" s="115"/>
      <c r="J14" s="115"/>
      <c r="K14" s="115"/>
      <c r="L14" s="115"/>
      <c r="M14" s="115"/>
      <c r="N14" s="115"/>
      <c r="O14" s="114"/>
      <c r="P14" s="114"/>
      <c r="Q14" s="115"/>
      <c r="R14" s="115"/>
      <c r="S14" s="116"/>
      <c r="T14" s="116"/>
      <c r="U14" s="382"/>
      <c r="V14" s="361"/>
      <c r="W14" s="361"/>
      <c r="X14" s="361"/>
      <c r="Y14" s="361"/>
      <c r="Z14" s="361"/>
      <c r="AA14" s="361"/>
      <c r="AB14" s="63"/>
      <c r="AC14" s="63"/>
      <c r="AD14" s="63"/>
    </row>
    <row r="15" spans="1:31" ht="11.1" customHeight="1" x14ac:dyDescent="0.4">
      <c r="B15" s="63"/>
      <c r="C15" s="62"/>
      <c r="D15" s="62"/>
      <c r="E15" s="62"/>
      <c r="G15" s="65"/>
      <c r="H15" s="357">
        <v>4</v>
      </c>
      <c r="I15" s="373" t="s">
        <v>200</v>
      </c>
      <c r="J15" s="374"/>
      <c r="K15" s="374"/>
      <c r="L15" s="374"/>
      <c r="M15" s="374"/>
      <c r="N15" s="375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31" ht="11.1" customHeight="1" x14ac:dyDescent="0.4">
      <c r="B16" s="62"/>
      <c r="C16" s="63"/>
      <c r="D16" s="62"/>
      <c r="E16" s="63"/>
      <c r="G16" s="66"/>
      <c r="H16" s="357"/>
      <c r="I16" s="376"/>
      <c r="J16" s="377"/>
      <c r="K16" s="377"/>
      <c r="L16" s="377"/>
      <c r="M16" s="377"/>
      <c r="N16" s="378"/>
      <c r="O16" s="114"/>
      <c r="P16" s="115"/>
      <c r="Q16" s="115"/>
      <c r="R16" s="114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31" ht="11.1" customHeight="1" x14ac:dyDescent="0.4">
      <c r="B17" s="62"/>
      <c r="C17" s="68"/>
      <c r="D17" s="62"/>
      <c r="E17" s="62"/>
      <c r="F17" s="90"/>
      <c r="G17" s="67"/>
      <c r="H17" s="357">
        <v>5</v>
      </c>
      <c r="I17" s="373" t="s">
        <v>201</v>
      </c>
      <c r="J17" s="374"/>
      <c r="K17" s="374"/>
      <c r="L17" s="374"/>
      <c r="M17" s="374"/>
      <c r="N17" s="375"/>
      <c r="O17" s="114"/>
      <c r="P17" s="115"/>
      <c r="Q17" s="115"/>
      <c r="R17" s="115"/>
      <c r="S17" s="116"/>
      <c r="T17" s="117"/>
      <c r="U17" s="382">
        <v>1</v>
      </c>
      <c r="V17" s="361" t="s">
        <v>213</v>
      </c>
      <c r="W17" s="361"/>
      <c r="X17" s="361"/>
      <c r="Y17" s="361"/>
      <c r="Z17" s="361"/>
      <c r="AA17" s="361"/>
    </row>
    <row r="18" spans="1:31" ht="11.1" customHeight="1" x14ac:dyDescent="0.4">
      <c r="B18" s="62"/>
      <c r="C18" s="68"/>
      <c r="D18" s="62"/>
      <c r="E18" s="63"/>
      <c r="F18" s="370" t="s">
        <v>105</v>
      </c>
      <c r="G18" s="66"/>
      <c r="H18" s="357"/>
      <c r="I18" s="376"/>
      <c r="J18" s="377"/>
      <c r="K18" s="377"/>
      <c r="L18" s="377"/>
      <c r="M18" s="377"/>
      <c r="N18" s="378"/>
      <c r="O18" s="114"/>
      <c r="P18" s="115"/>
      <c r="Q18" s="115"/>
      <c r="R18" s="114"/>
      <c r="S18" s="116"/>
      <c r="T18" s="118"/>
      <c r="U18" s="382"/>
      <c r="V18" s="361"/>
      <c r="W18" s="361"/>
      <c r="X18" s="361"/>
      <c r="Y18" s="361"/>
      <c r="Z18" s="361"/>
      <c r="AA18" s="361"/>
    </row>
    <row r="19" spans="1:31" ht="11.1" customHeight="1" x14ac:dyDescent="0.4">
      <c r="B19" s="62"/>
      <c r="C19" s="62"/>
      <c r="D19" s="62"/>
      <c r="E19" s="62"/>
      <c r="F19" s="370"/>
      <c r="G19" s="67"/>
      <c r="H19" s="357">
        <v>6</v>
      </c>
      <c r="I19" s="373" t="s">
        <v>202</v>
      </c>
      <c r="J19" s="374"/>
      <c r="K19" s="374"/>
      <c r="L19" s="374"/>
      <c r="M19" s="374"/>
      <c r="N19" s="375"/>
      <c r="O19" s="114"/>
      <c r="P19" s="115"/>
      <c r="Q19" s="115"/>
      <c r="R19" s="115"/>
      <c r="S19" s="379" t="s">
        <v>108</v>
      </c>
      <c r="T19" s="119"/>
      <c r="U19" s="382">
        <v>2</v>
      </c>
      <c r="V19" s="361" t="s">
        <v>208</v>
      </c>
      <c r="W19" s="361"/>
      <c r="X19" s="361"/>
      <c r="Y19" s="361"/>
      <c r="Z19" s="361"/>
      <c r="AA19" s="361"/>
    </row>
    <row r="20" spans="1:31" ht="11.1" customHeight="1" x14ac:dyDescent="0.4">
      <c r="B20" s="62"/>
      <c r="C20" s="62"/>
      <c r="D20" s="62"/>
      <c r="E20" s="62"/>
      <c r="G20" s="69"/>
      <c r="H20" s="357"/>
      <c r="I20" s="376"/>
      <c r="J20" s="377"/>
      <c r="K20" s="377"/>
      <c r="L20" s="377"/>
      <c r="M20" s="377"/>
      <c r="N20" s="378"/>
      <c r="O20" s="114"/>
      <c r="P20" s="115"/>
      <c r="Q20" s="115"/>
      <c r="R20" s="115"/>
      <c r="S20" s="379"/>
      <c r="T20" s="118"/>
      <c r="U20" s="382"/>
      <c r="V20" s="361"/>
      <c r="W20" s="361"/>
      <c r="X20" s="361"/>
      <c r="Y20" s="361"/>
      <c r="Z20" s="361"/>
      <c r="AA20" s="361"/>
    </row>
    <row r="21" spans="1:31" ht="11.1" customHeight="1" x14ac:dyDescent="0.4">
      <c r="B21" s="62"/>
      <c r="C21" s="62"/>
      <c r="D21" s="62"/>
      <c r="E21" s="62"/>
      <c r="F21" s="62"/>
      <c r="G21" s="63"/>
      <c r="H21" s="63"/>
      <c r="I21" s="114"/>
      <c r="J21" s="114"/>
      <c r="K21" s="114"/>
      <c r="L21" s="114"/>
      <c r="M21" s="114"/>
      <c r="N21" s="114"/>
      <c r="O21" s="115"/>
      <c r="P21" s="115"/>
      <c r="Q21" s="114"/>
      <c r="R21" s="114"/>
      <c r="S21" s="379"/>
      <c r="T21" s="119"/>
      <c r="U21" s="382">
        <v>3</v>
      </c>
      <c r="V21" s="361" t="s">
        <v>209</v>
      </c>
      <c r="W21" s="361"/>
      <c r="X21" s="361"/>
      <c r="Y21" s="361"/>
      <c r="Z21" s="361"/>
      <c r="AA21" s="361"/>
    </row>
    <row r="22" spans="1:31" ht="11.1" customHeight="1" x14ac:dyDescent="0.4">
      <c r="B22" s="62"/>
      <c r="C22" s="62"/>
      <c r="D22" s="62"/>
      <c r="E22" s="62"/>
      <c r="I22" s="116"/>
      <c r="J22" s="116"/>
      <c r="K22" s="116"/>
      <c r="L22" s="116"/>
      <c r="M22" s="116"/>
      <c r="N22" s="116"/>
      <c r="O22" s="115"/>
      <c r="P22" s="115"/>
      <c r="Q22" s="115"/>
      <c r="R22" s="114"/>
      <c r="S22" s="379"/>
      <c r="T22" s="118"/>
      <c r="U22" s="382"/>
      <c r="V22" s="361"/>
      <c r="W22" s="361"/>
      <c r="X22" s="361"/>
      <c r="Y22" s="361"/>
      <c r="Z22" s="361"/>
      <c r="AA22" s="361"/>
      <c r="AB22" s="62"/>
    </row>
    <row r="23" spans="1:31" ht="11.1" customHeight="1" x14ac:dyDescent="0.4">
      <c r="B23" s="62"/>
      <c r="C23" s="62"/>
      <c r="D23" s="62"/>
      <c r="E23" s="62"/>
      <c r="G23" s="65"/>
      <c r="H23" s="357">
        <v>1</v>
      </c>
      <c r="I23" s="361" t="s">
        <v>203</v>
      </c>
      <c r="J23" s="361"/>
      <c r="K23" s="361"/>
      <c r="L23" s="361"/>
      <c r="M23" s="361"/>
      <c r="N23" s="361"/>
      <c r="O23" s="114"/>
      <c r="P23" s="115"/>
      <c r="Q23" s="115"/>
      <c r="R23" s="114"/>
      <c r="S23" s="116"/>
      <c r="T23" s="119"/>
      <c r="U23" s="382">
        <v>4</v>
      </c>
      <c r="V23" s="361" t="s">
        <v>210</v>
      </c>
      <c r="W23" s="361"/>
      <c r="X23" s="361"/>
      <c r="Y23" s="361"/>
      <c r="Z23" s="361"/>
      <c r="AA23" s="361"/>
      <c r="AB23" s="62"/>
    </row>
    <row r="24" spans="1:31" ht="11.1" customHeight="1" x14ac:dyDescent="0.4">
      <c r="B24" s="62"/>
      <c r="C24" s="63"/>
      <c r="D24" s="62"/>
      <c r="E24" s="62"/>
      <c r="G24" s="66"/>
      <c r="H24" s="357"/>
      <c r="I24" s="361"/>
      <c r="J24" s="361"/>
      <c r="K24" s="361"/>
      <c r="L24" s="361"/>
      <c r="M24" s="361"/>
      <c r="N24" s="361"/>
      <c r="O24" s="114"/>
      <c r="P24" s="115"/>
      <c r="Q24" s="115"/>
      <c r="R24" s="115"/>
      <c r="S24" s="116"/>
      <c r="T24" s="116"/>
      <c r="U24" s="382"/>
      <c r="V24" s="361"/>
      <c r="W24" s="361"/>
      <c r="X24" s="361"/>
      <c r="Y24" s="361"/>
      <c r="Z24" s="361"/>
      <c r="AA24" s="361"/>
      <c r="AB24" s="62"/>
    </row>
    <row r="25" spans="1:31" ht="11.1" customHeight="1" x14ac:dyDescent="0.4">
      <c r="B25" s="62"/>
      <c r="C25" s="62"/>
      <c r="D25" s="62"/>
      <c r="E25" s="62"/>
      <c r="F25" s="370" t="s">
        <v>106</v>
      </c>
      <c r="G25" s="67"/>
      <c r="H25" s="357">
        <v>2</v>
      </c>
      <c r="I25" s="361" t="s">
        <v>204</v>
      </c>
      <c r="J25" s="361"/>
      <c r="K25" s="361"/>
      <c r="L25" s="361"/>
      <c r="M25" s="361"/>
      <c r="N25" s="361"/>
      <c r="O25" s="114"/>
      <c r="P25" s="115"/>
      <c r="Q25" s="115"/>
      <c r="R25" s="114"/>
      <c r="S25" s="115"/>
      <c r="T25" s="115"/>
      <c r="U25" s="115"/>
      <c r="V25" s="115"/>
      <c r="W25" s="115"/>
      <c r="X25" s="115"/>
      <c r="Y25" s="115"/>
      <c r="Z25" s="115"/>
      <c r="AA25" s="115"/>
      <c r="AB25" s="62"/>
    </row>
    <row r="26" spans="1:31" ht="11.1" customHeight="1" x14ac:dyDescent="0.4">
      <c r="B26" s="62"/>
      <c r="C26" s="62"/>
      <c r="D26" s="62"/>
      <c r="E26" s="62"/>
      <c r="F26" s="370"/>
      <c r="G26" s="66"/>
      <c r="H26" s="357"/>
      <c r="I26" s="361"/>
      <c r="J26" s="361"/>
      <c r="K26" s="361"/>
      <c r="L26" s="361"/>
      <c r="M26" s="361"/>
      <c r="N26" s="361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62"/>
    </row>
    <row r="27" spans="1:31" ht="11.1" customHeight="1" x14ac:dyDescent="0.4">
      <c r="B27" s="62"/>
      <c r="C27" s="62"/>
      <c r="D27" s="62"/>
      <c r="E27" s="62"/>
      <c r="G27" s="67"/>
      <c r="H27" s="357">
        <v>3</v>
      </c>
      <c r="I27" s="361" t="s">
        <v>212</v>
      </c>
      <c r="J27" s="361"/>
      <c r="K27" s="361"/>
      <c r="L27" s="361"/>
      <c r="M27" s="361"/>
      <c r="N27" s="361"/>
      <c r="O27" s="120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352"/>
      <c r="AC27" s="352"/>
      <c r="AD27" s="352"/>
    </row>
    <row r="28" spans="1:31" ht="11.1" customHeight="1" x14ac:dyDescent="0.4">
      <c r="B28" s="62"/>
      <c r="C28" s="62"/>
      <c r="D28" s="62"/>
      <c r="E28" s="62"/>
      <c r="H28" s="357"/>
      <c r="I28" s="361"/>
      <c r="J28" s="361"/>
      <c r="K28" s="361"/>
      <c r="L28" s="361"/>
      <c r="M28" s="361"/>
      <c r="N28" s="361"/>
      <c r="O28" s="120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352"/>
      <c r="AC28" s="352"/>
      <c r="AD28" s="352"/>
    </row>
    <row r="29" spans="1:31" ht="6.95" customHeight="1" x14ac:dyDescent="0.4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  <c r="Z29" s="63"/>
      <c r="AA29" s="63"/>
      <c r="AB29" s="63"/>
      <c r="AC29" s="63"/>
    </row>
    <row r="30" spans="1:31" ht="18" customHeight="1" x14ac:dyDescent="0.4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  <c r="Z30" s="63"/>
      <c r="AA30" s="63"/>
      <c r="AB30" s="63"/>
      <c r="AC30" s="63"/>
    </row>
    <row r="31" spans="1:31" ht="18" customHeight="1" x14ac:dyDescent="0.4">
      <c r="A31" s="372" t="s">
        <v>163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</row>
    <row r="32" spans="1:31" ht="18" customHeight="1" x14ac:dyDescent="0.4">
      <c r="B32" s="71"/>
      <c r="C32" s="83" t="s">
        <v>120</v>
      </c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62"/>
      <c r="O32" s="62"/>
      <c r="P32" s="62"/>
      <c r="Q32" s="72"/>
      <c r="R32" s="84" t="s">
        <v>121</v>
      </c>
      <c r="S32" s="72"/>
      <c r="T32" s="72"/>
      <c r="U32" s="72"/>
      <c r="V32" s="72"/>
      <c r="W32" s="72"/>
      <c r="X32" s="72"/>
      <c r="Y32" s="72"/>
      <c r="Z32" s="72"/>
      <c r="AA32" s="72"/>
      <c r="AB32" s="62"/>
      <c r="AC32" s="62"/>
      <c r="AD32" s="62"/>
      <c r="AE32" s="62"/>
    </row>
    <row r="33" spans="1:31" ht="18" customHeight="1" x14ac:dyDescent="0.4">
      <c r="B33" s="345" t="s">
        <v>6</v>
      </c>
      <c r="C33" s="346"/>
      <c r="D33" s="346"/>
      <c r="E33" s="346"/>
      <c r="F33" s="346"/>
      <c r="G33" s="345" t="s">
        <v>7</v>
      </c>
      <c r="H33" s="346"/>
      <c r="I33" s="346"/>
      <c r="J33" s="346"/>
      <c r="K33" s="346"/>
      <c r="L33" s="345" t="s">
        <v>116</v>
      </c>
      <c r="M33" s="380"/>
      <c r="N33" s="380"/>
      <c r="O33" s="381"/>
      <c r="Q33" s="345" t="s">
        <v>6</v>
      </c>
      <c r="R33" s="346"/>
      <c r="S33" s="346"/>
      <c r="T33" s="346"/>
      <c r="U33" s="346"/>
      <c r="V33" s="345" t="s">
        <v>7</v>
      </c>
      <c r="W33" s="346"/>
      <c r="X33" s="346"/>
      <c r="Y33" s="346"/>
      <c r="Z33" s="346"/>
      <c r="AA33" s="345" t="s">
        <v>116</v>
      </c>
      <c r="AB33" s="380"/>
      <c r="AC33" s="380"/>
      <c r="AD33" s="381"/>
      <c r="AE33" s="62"/>
    </row>
    <row r="34" spans="1:31" ht="18" customHeight="1" x14ac:dyDescent="0.4">
      <c r="B34" s="73" t="s">
        <v>9</v>
      </c>
      <c r="C34" s="358" t="s">
        <v>110</v>
      </c>
      <c r="D34" s="358"/>
      <c r="E34" s="358"/>
      <c r="F34" s="359"/>
      <c r="G34" s="73" t="s">
        <v>115</v>
      </c>
      <c r="H34" s="85">
        <v>1</v>
      </c>
      <c r="I34" s="85" t="s">
        <v>10</v>
      </c>
      <c r="J34" s="85" t="s">
        <v>115</v>
      </c>
      <c r="K34" s="85">
        <v>2</v>
      </c>
      <c r="L34" s="74" t="s">
        <v>117</v>
      </c>
      <c r="M34" s="75">
        <v>1</v>
      </c>
      <c r="N34" s="74" t="s">
        <v>117</v>
      </c>
      <c r="O34" s="75">
        <v>2</v>
      </c>
      <c r="Q34" s="73" t="s">
        <v>9</v>
      </c>
      <c r="R34" s="358" t="s">
        <v>110</v>
      </c>
      <c r="S34" s="358"/>
      <c r="T34" s="358"/>
      <c r="U34" s="359"/>
      <c r="V34" s="73" t="s">
        <v>99</v>
      </c>
      <c r="W34" s="85">
        <v>1</v>
      </c>
      <c r="X34" s="85" t="s">
        <v>10</v>
      </c>
      <c r="Y34" s="85" t="s">
        <v>99</v>
      </c>
      <c r="Z34" s="85">
        <v>2</v>
      </c>
      <c r="AA34" s="74" t="s">
        <v>118</v>
      </c>
      <c r="AB34" s="75">
        <v>1</v>
      </c>
      <c r="AC34" s="74" t="s">
        <v>118</v>
      </c>
      <c r="AD34" s="75">
        <v>2</v>
      </c>
      <c r="AE34" s="62"/>
    </row>
    <row r="35" spans="1:31" ht="18" customHeight="1" x14ac:dyDescent="0.4">
      <c r="B35" s="76" t="s">
        <v>0</v>
      </c>
      <c r="C35" s="353" t="s">
        <v>111</v>
      </c>
      <c r="D35" s="353"/>
      <c r="E35" s="353"/>
      <c r="F35" s="360"/>
      <c r="G35" s="76" t="s">
        <v>118</v>
      </c>
      <c r="H35" s="86">
        <v>1</v>
      </c>
      <c r="I35" s="86" t="s">
        <v>10</v>
      </c>
      <c r="J35" s="86" t="s">
        <v>118</v>
      </c>
      <c r="K35" s="86">
        <v>2</v>
      </c>
      <c r="L35" s="77" t="s">
        <v>119</v>
      </c>
      <c r="M35" s="78">
        <v>1</v>
      </c>
      <c r="N35" s="77" t="s">
        <v>119</v>
      </c>
      <c r="O35" s="78">
        <v>2</v>
      </c>
      <c r="Q35" s="76" t="s">
        <v>0</v>
      </c>
      <c r="R35" s="353" t="s">
        <v>111</v>
      </c>
      <c r="S35" s="353"/>
      <c r="T35" s="353"/>
      <c r="U35" s="360"/>
      <c r="V35" s="76"/>
      <c r="W35" s="86"/>
      <c r="X35" s="86" t="s">
        <v>10</v>
      </c>
      <c r="Y35" s="86"/>
      <c r="Z35" s="86"/>
      <c r="AA35" s="77"/>
      <c r="AB35" s="78"/>
      <c r="AC35" s="77"/>
      <c r="AD35" s="78"/>
      <c r="AE35" s="62"/>
    </row>
    <row r="36" spans="1:31" ht="18" customHeight="1" x14ac:dyDescent="0.4">
      <c r="B36" s="76" t="s">
        <v>1</v>
      </c>
      <c r="C36" s="353" t="s">
        <v>112</v>
      </c>
      <c r="D36" s="353"/>
      <c r="E36" s="353"/>
      <c r="F36" s="360"/>
      <c r="G36" s="76" t="s">
        <v>115</v>
      </c>
      <c r="H36" s="86">
        <v>2</v>
      </c>
      <c r="I36" s="86" t="s">
        <v>10</v>
      </c>
      <c r="J36" s="86" t="s">
        <v>115</v>
      </c>
      <c r="K36" s="86">
        <v>3</v>
      </c>
      <c r="L36" s="77" t="s">
        <v>117</v>
      </c>
      <c r="M36" s="78">
        <v>2</v>
      </c>
      <c r="N36" s="77" t="s">
        <v>117</v>
      </c>
      <c r="O36" s="78">
        <v>3</v>
      </c>
      <c r="Q36" s="76" t="s">
        <v>1</v>
      </c>
      <c r="R36" s="353" t="s">
        <v>112</v>
      </c>
      <c r="S36" s="353"/>
      <c r="T36" s="353"/>
      <c r="U36" s="360"/>
      <c r="V36" s="76" t="s">
        <v>99</v>
      </c>
      <c r="W36" s="86">
        <v>2</v>
      </c>
      <c r="X36" s="86" t="s">
        <v>10</v>
      </c>
      <c r="Y36" s="86" t="s">
        <v>99</v>
      </c>
      <c r="Z36" s="86">
        <v>3</v>
      </c>
      <c r="AA36" s="77" t="s">
        <v>118</v>
      </c>
      <c r="AB36" s="78">
        <v>2</v>
      </c>
      <c r="AC36" s="77" t="s">
        <v>118</v>
      </c>
      <c r="AD36" s="78">
        <v>3</v>
      </c>
      <c r="AE36" s="62"/>
    </row>
    <row r="37" spans="1:31" ht="18" customHeight="1" x14ac:dyDescent="0.4">
      <c r="B37" s="76" t="s">
        <v>11</v>
      </c>
      <c r="C37" s="353" t="s">
        <v>113</v>
      </c>
      <c r="D37" s="353"/>
      <c r="E37" s="353"/>
      <c r="F37" s="360"/>
      <c r="G37" s="76" t="s">
        <v>118</v>
      </c>
      <c r="H37" s="86">
        <v>2</v>
      </c>
      <c r="I37" s="86" t="s">
        <v>10</v>
      </c>
      <c r="J37" s="86" t="s">
        <v>118</v>
      </c>
      <c r="K37" s="86">
        <v>3</v>
      </c>
      <c r="L37" s="77" t="s">
        <v>119</v>
      </c>
      <c r="M37" s="78">
        <v>2</v>
      </c>
      <c r="N37" s="77" t="s">
        <v>119</v>
      </c>
      <c r="O37" s="78">
        <v>3</v>
      </c>
      <c r="Q37" s="76" t="s">
        <v>11</v>
      </c>
      <c r="R37" s="353" t="s">
        <v>113</v>
      </c>
      <c r="S37" s="353"/>
      <c r="T37" s="353"/>
      <c r="U37" s="360"/>
      <c r="V37" s="76"/>
      <c r="W37" s="86"/>
      <c r="X37" s="86" t="s">
        <v>10</v>
      </c>
      <c r="Y37" s="86"/>
      <c r="Z37" s="86"/>
      <c r="AA37" s="77"/>
      <c r="AB37" s="78"/>
      <c r="AC37" s="77"/>
      <c r="AD37" s="78"/>
      <c r="AE37" s="62"/>
    </row>
    <row r="38" spans="1:31" ht="18" customHeight="1" x14ac:dyDescent="0.4">
      <c r="B38" s="76" t="s">
        <v>12</v>
      </c>
      <c r="C38" s="353" t="s">
        <v>114</v>
      </c>
      <c r="D38" s="353"/>
      <c r="E38" s="353"/>
      <c r="F38" s="360"/>
      <c r="G38" s="76" t="s">
        <v>115</v>
      </c>
      <c r="H38" s="86">
        <v>1</v>
      </c>
      <c r="I38" s="86" t="s">
        <v>10</v>
      </c>
      <c r="J38" s="86" t="s">
        <v>115</v>
      </c>
      <c r="K38" s="86">
        <v>3</v>
      </c>
      <c r="L38" s="77" t="s">
        <v>117</v>
      </c>
      <c r="M38" s="78">
        <v>3</v>
      </c>
      <c r="N38" s="77" t="s">
        <v>117</v>
      </c>
      <c r="O38" s="78">
        <v>1</v>
      </c>
      <c r="Q38" s="76" t="s">
        <v>12</v>
      </c>
      <c r="R38" s="353" t="s">
        <v>114</v>
      </c>
      <c r="S38" s="353"/>
      <c r="T38" s="353"/>
      <c r="U38" s="360"/>
      <c r="V38" s="76" t="s">
        <v>99</v>
      </c>
      <c r="W38" s="86">
        <v>1</v>
      </c>
      <c r="X38" s="86" t="s">
        <v>10</v>
      </c>
      <c r="Y38" s="86" t="s">
        <v>99</v>
      </c>
      <c r="Z38" s="86">
        <v>3</v>
      </c>
      <c r="AA38" s="77" t="s">
        <v>118</v>
      </c>
      <c r="AB38" s="78">
        <v>3</v>
      </c>
      <c r="AC38" s="77" t="s">
        <v>118</v>
      </c>
      <c r="AD38" s="78">
        <v>1</v>
      </c>
      <c r="AE38" s="62"/>
    </row>
    <row r="39" spans="1:31" ht="18" customHeight="1" x14ac:dyDescent="0.4">
      <c r="B39" s="79" t="s">
        <v>5</v>
      </c>
      <c r="C39" s="355" t="s">
        <v>185</v>
      </c>
      <c r="D39" s="355"/>
      <c r="E39" s="355"/>
      <c r="F39" s="383"/>
      <c r="G39" s="79" t="s">
        <v>118</v>
      </c>
      <c r="H39" s="89">
        <v>1</v>
      </c>
      <c r="I39" s="89" t="s">
        <v>10</v>
      </c>
      <c r="J39" s="89" t="s">
        <v>118</v>
      </c>
      <c r="K39" s="89">
        <v>3</v>
      </c>
      <c r="L39" s="80" t="s">
        <v>119</v>
      </c>
      <c r="M39" s="81">
        <v>3</v>
      </c>
      <c r="N39" s="80" t="s">
        <v>119</v>
      </c>
      <c r="O39" s="81">
        <v>1</v>
      </c>
      <c r="Q39" s="79" t="s">
        <v>5</v>
      </c>
      <c r="R39" s="355" t="s">
        <v>185</v>
      </c>
      <c r="S39" s="355"/>
      <c r="T39" s="355"/>
      <c r="U39" s="383"/>
      <c r="V39" s="79"/>
      <c r="W39" s="89"/>
      <c r="X39" s="89" t="s">
        <v>10</v>
      </c>
      <c r="Y39" s="89"/>
      <c r="Z39" s="89"/>
      <c r="AA39" s="80"/>
      <c r="AB39" s="81"/>
      <c r="AC39" s="80"/>
      <c r="AD39" s="81"/>
      <c r="AE39" s="62"/>
    </row>
    <row r="40" spans="1:31" ht="18" customHeight="1" x14ac:dyDescent="0.4">
      <c r="B40" s="82"/>
      <c r="C40" s="82"/>
      <c r="D40" s="82"/>
      <c r="E40" s="82"/>
      <c r="F40" s="140"/>
      <c r="G40" s="82"/>
      <c r="H40" s="140"/>
      <c r="I40" s="140"/>
      <c r="J40" s="140"/>
      <c r="K40" s="140"/>
      <c r="L40" s="140"/>
      <c r="M40" s="140"/>
      <c r="N40" s="140"/>
      <c r="O40" s="140"/>
      <c r="Q40" s="82"/>
      <c r="R40" s="82"/>
      <c r="S40" s="82"/>
      <c r="T40" s="82"/>
      <c r="U40" s="140"/>
      <c r="V40" s="82"/>
      <c r="W40" s="140"/>
      <c r="X40" s="140"/>
      <c r="Y40" s="140"/>
      <c r="Z40" s="140"/>
      <c r="AA40" s="140"/>
      <c r="AB40" s="140"/>
      <c r="AC40" s="140"/>
      <c r="AD40" s="140"/>
      <c r="AE40" s="150"/>
    </row>
    <row r="41" spans="1:31" ht="18" customHeight="1" x14ac:dyDescent="0.4">
      <c r="B41" s="82"/>
      <c r="C41" s="82"/>
      <c r="D41" s="82"/>
      <c r="E41" s="82"/>
      <c r="F41" s="63"/>
      <c r="G41" s="82"/>
      <c r="H41" s="63"/>
      <c r="I41" s="63"/>
      <c r="J41" s="63"/>
      <c r="K41" s="63"/>
      <c r="L41" s="63"/>
      <c r="M41" s="63"/>
      <c r="N41" s="63"/>
      <c r="O41" s="63"/>
      <c r="Q41" s="82"/>
      <c r="R41" s="82"/>
      <c r="S41" s="82"/>
      <c r="T41" s="82"/>
      <c r="U41" s="63"/>
      <c r="V41" s="82"/>
      <c r="W41" s="63"/>
      <c r="X41" s="63"/>
      <c r="Y41" s="63"/>
      <c r="Z41" s="63"/>
      <c r="AA41" s="63"/>
      <c r="AB41" s="63"/>
      <c r="AC41" s="63"/>
      <c r="AD41" s="63"/>
      <c r="AE41" s="62"/>
    </row>
    <row r="42" spans="1:31" ht="18" customHeight="1" x14ac:dyDescent="0.4">
      <c r="A42" s="372" t="s">
        <v>162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</row>
    <row r="43" spans="1:31" ht="18" customHeight="1" x14ac:dyDescent="0.4">
      <c r="B43" s="71"/>
      <c r="C43" s="83" t="s">
        <v>120</v>
      </c>
      <c r="D43" s="71"/>
      <c r="E43" s="71"/>
      <c r="F43" s="71"/>
      <c r="G43" s="71"/>
      <c r="H43" s="71"/>
      <c r="I43" s="71"/>
      <c r="J43" s="71"/>
      <c r="K43" s="71"/>
      <c r="L43" s="72"/>
      <c r="M43" s="72"/>
      <c r="N43" s="62"/>
      <c r="O43" s="62"/>
      <c r="P43" s="62"/>
      <c r="Q43" s="72"/>
      <c r="R43" s="84" t="s">
        <v>121</v>
      </c>
      <c r="S43" s="72"/>
      <c r="T43" s="72"/>
      <c r="U43" s="72"/>
      <c r="V43" s="72"/>
      <c r="W43" s="72"/>
      <c r="X43" s="72"/>
      <c r="Y43" s="72"/>
      <c r="Z43" s="72"/>
      <c r="AA43" s="72"/>
      <c r="AB43" s="62"/>
      <c r="AC43" s="62"/>
      <c r="AD43" s="62"/>
      <c r="AE43" s="62"/>
    </row>
    <row r="44" spans="1:31" ht="18" customHeight="1" x14ac:dyDescent="0.4">
      <c r="B44" s="345" t="s">
        <v>6</v>
      </c>
      <c r="C44" s="346"/>
      <c r="D44" s="346"/>
      <c r="E44" s="346"/>
      <c r="F44" s="346"/>
      <c r="G44" s="345" t="s">
        <v>7</v>
      </c>
      <c r="H44" s="346"/>
      <c r="I44" s="346"/>
      <c r="J44" s="346"/>
      <c r="K44" s="346"/>
      <c r="L44" s="345" t="s">
        <v>116</v>
      </c>
      <c r="M44" s="380"/>
      <c r="N44" s="380"/>
      <c r="O44" s="381"/>
      <c r="P44" s="62"/>
      <c r="Q44" s="345" t="s">
        <v>6</v>
      </c>
      <c r="R44" s="346"/>
      <c r="S44" s="346"/>
      <c r="T44" s="346"/>
      <c r="U44" s="346"/>
      <c r="V44" s="345" t="s">
        <v>7</v>
      </c>
      <c r="W44" s="346"/>
      <c r="X44" s="346"/>
      <c r="Y44" s="346"/>
      <c r="Z44" s="346"/>
      <c r="AA44" s="345" t="s">
        <v>116</v>
      </c>
      <c r="AB44" s="380"/>
      <c r="AC44" s="380"/>
      <c r="AD44" s="381"/>
      <c r="AE44" s="62"/>
    </row>
    <row r="45" spans="1:31" ht="18" customHeight="1" x14ac:dyDescent="0.4">
      <c r="B45" s="73" t="s">
        <v>9</v>
      </c>
      <c r="C45" s="358" t="s">
        <v>192</v>
      </c>
      <c r="D45" s="358"/>
      <c r="E45" s="358"/>
      <c r="F45" s="359"/>
      <c r="G45" s="73" t="s">
        <v>100</v>
      </c>
      <c r="H45" s="85">
        <v>1</v>
      </c>
      <c r="I45" s="85" t="s">
        <v>10</v>
      </c>
      <c r="J45" s="85" t="s">
        <v>100</v>
      </c>
      <c r="K45" s="85">
        <v>2</v>
      </c>
      <c r="L45" s="74" t="s">
        <v>122</v>
      </c>
      <c r="M45" s="75">
        <v>3</v>
      </c>
      <c r="N45" s="74" t="s">
        <v>122</v>
      </c>
      <c r="O45" s="75">
        <v>4</v>
      </c>
      <c r="P45" s="62"/>
      <c r="Q45" s="73" t="s">
        <v>9</v>
      </c>
      <c r="R45" s="358" t="s">
        <v>192</v>
      </c>
      <c r="S45" s="358"/>
      <c r="T45" s="358"/>
      <c r="U45" s="359"/>
      <c r="V45" s="73" t="s">
        <v>101</v>
      </c>
      <c r="W45" s="85">
        <v>1</v>
      </c>
      <c r="X45" s="85" t="s">
        <v>10</v>
      </c>
      <c r="Y45" s="85" t="s">
        <v>2</v>
      </c>
      <c r="Z45" s="85">
        <v>2</v>
      </c>
      <c r="AA45" s="74" t="s">
        <v>123</v>
      </c>
      <c r="AB45" s="75">
        <v>3</v>
      </c>
      <c r="AC45" s="74" t="s">
        <v>123</v>
      </c>
      <c r="AD45" s="75">
        <v>4</v>
      </c>
      <c r="AE45" s="62"/>
    </row>
    <row r="46" spans="1:31" ht="18" customHeight="1" x14ac:dyDescent="0.4">
      <c r="B46" s="76" t="s">
        <v>0</v>
      </c>
      <c r="C46" s="353" t="s">
        <v>193</v>
      </c>
      <c r="D46" s="353"/>
      <c r="E46" s="353"/>
      <c r="F46" s="360"/>
      <c r="G46" s="76" t="s">
        <v>100</v>
      </c>
      <c r="H46" s="86">
        <v>3</v>
      </c>
      <c r="I46" s="86" t="s">
        <v>10</v>
      </c>
      <c r="J46" s="86" t="s">
        <v>100</v>
      </c>
      <c r="K46" s="86">
        <v>4</v>
      </c>
      <c r="L46" s="77" t="s">
        <v>122</v>
      </c>
      <c r="M46" s="78">
        <v>1</v>
      </c>
      <c r="N46" s="77" t="s">
        <v>122</v>
      </c>
      <c r="O46" s="78">
        <v>2</v>
      </c>
      <c r="P46" s="62"/>
      <c r="Q46" s="76" t="s">
        <v>0</v>
      </c>
      <c r="R46" s="353" t="s">
        <v>193</v>
      </c>
      <c r="S46" s="353"/>
      <c r="T46" s="353"/>
      <c r="U46" s="360"/>
      <c r="V46" s="76" t="s">
        <v>101</v>
      </c>
      <c r="W46" s="86">
        <v>3</v>
      </c>
      <c r="X46" s="86" t="s">
        <v>10</v>
      </c>
      <c r="Y46" s="86" t="s">
        <v>2</v>
      </c>
      <c r="Z46" s="86">
        <v>4</v>
      </c>
      <c r="AA46" s="77" t="s">
        <v>123</v>
      </c>
      <c r="AB46" s="78">
        <v>1</v>
      </c>
      <c r="AC46" s="77" t="s">
        <v>123</v>
      </c>
      <c r="AD46" s="78">
        <v>2</v>
      </c>
      <c r="AE46" s="62"/>
    </row>
    <row r="47" spans="1:31" ht="18" customHeight="1" x14ac:dyDescent="0.4">
      <c r="B47" s="76" t="s">
        <v>1</v>
      </c>
      <c r="C47" s="353" t="s">
        <v>297</v>
      </c>
      <c r="D47" s="353"/>
      <c r="E47" s="353"/>
      <c r="F47" s="354"/>
      <c r="G47" s="76" t="s">
        <v>100</v>
      </c>
      <c r="H47" s="86">
        <v>1</v>
      </c>
      <c r="I47" s="86" t="s">
        <v>10</v>
      </c>
      <c r="J47" s="86" t="s">
        <v>100</v>
      </c>
      <c r="K47" s="86">
        <v>3</v>
      </c>
      <c r="L47" s="77" t="s">
        <v>122</v>
      </c>
      <c r="M47" s="78">
        <v>2</v>
      </c>
      <c r="N47" s="77" t="s">
        <v>122</v>
      </c>
      <c r="O47" s="78">
        <v>4</v>
      </c>
      <c r="P47" s="62"/>
      <c r="Q47" s="76" t="s">
        <v>1</v>
      </c>
      <c r="R47" s="353" t="s">
        <v>297</v>
      </c>
      <c r="S47" s="353"/>
      <c r="T47" s="353"/>
      <c r="U47" s="354"/>
      <c r="V47" s="76" t="s">
        <v>101</v>
      </c>
      <c r="W47" s="86">
        <v>1</v>
      </c>
      <c r="X47" s="86" t="s">
        <v>10</v>
      </c>
      <c r="Y47" s="86" t="s">
        <v>2</v>
      </c>
      <c r="Z47" s="86">
        <v>3</v>
      </c>
      <c r="AA47" s="77" t="s">
        <v>123</v>
      </c>
      <c r="AB47" s="78">
        <v>2</v>
      </c>
      <c r="AC47" s="77" t="s">
        <v>123</v>
      </c>
      <c r="AD47" s="78">
        <v>4</v>
      </c>
      <c r="AE47" s="62"/>
    </row>
    <row r="48" spans="1:31" ht="18" customHeight="1" x14ac:dyDescent="0.4">
      <c r="B48" s="76" t="s">
        <v>11</v>
      </c>
      <c r="C48" s="353" t="s">
        <v>298</v>
      </c>
      <c r="D48" s="353"/>
      <c r="E48" s="353"/>
      <c r="F48" s="354"/>
      <c r="G48" s="76" t="s">
        <v>100</v>
      </c>
      <c r="H48" s="86">
        <v>2</v>
      </c>
      <c r="I48" s="86" t="s">
        <v>10</v>
      </c>
      <c r="J48" s="86" t="s">
        <v>100</v>
      </c>
      <c r="K48" s="86">
        <v>4</v>
      </c>
      <c r="L48" s="77" t="s">
        <v>122</v>
      </c>
      <c r="M48" s="78">
        <v>3</v>
      </c>
      <c r="N48" s="77" t="s">
        <v>122</v>
      </c>
      <c r="O48" s="78">
        <v>1</v>
      </c>
      <c r="P48" s="62"/>
      <c r="Q48" s="76" t="s">
        <v>11</v>
      </c>
      <c r="R48" s="353" t="s">
        <v>298</v>
      </c>
      <c r="S48" s="353"/>
      <c r="T48" s="353"/>
      <c r="U48" s="354"/>
      <c r="V48" s="76" t="s">
        <v>101</v>
      </c>
      <c r="W48" s="86">
        <v>2</v>
      </c>
      <c r="X48" s="86" t="s">
        <v>10</v>
      </c>
      <c r="Y48" s="86" t="s">
        <v>2</v>
      </c>
      <c r="Z48" s="86">
        <v>4</v>
      </c>
      <c r="AA48" s="77" t="s">
        <v>123</v>
      </c>
      <c r="AB48" s="78">
        <v>3</v>
      </c>
      <c r="AC48" s="77" t="s">
        <v>123</v>
      </c>
      <c r="AD48" s="78">
        <v>1</v>
      </c>
      <c r="AE48" s="62"/>
    </row>
    <row r="49" spans="1:31" ht="18" customHeight="1" x14ac:dyDescent="0.4">
      <c r="B49" s="76" t="s">
        <v>12</v>
      </c>
      <c r="C49" s="353" t="s">
        <v>299</v>
      </c>
      <c r="D49" s="353"/>
      <c r="E49" s="353"/>
      <c r="F49" s="354"/>
      <c r="G49" s="76" t="s">
        <v>100</v>
      </c>
      <c r="H49" s="86">
        <v>1</v>
      </c>
      <c r="I49" s="86" t="s">
        <v>10</v>
      </c>
      <c r="J49" s="86" t="s">
        <v>100</v>
      </c>
      <c r="K49" s="86">
        <v>4</v>
      </c>
      <c r="L49" s="77" t="s">
        <v>122</v>
      </c>
      <c r="M49" s="78">
        <v>2</v>
      </c>
      <c r="N49" s="77" t="s">
        <v>122</v>
      </c>
      <c r="O49" s="78">
        <v>3</v>
      </c>
      <c r="P49" s="62"/>
      <c r="Q49" s="76" t="s">
        <v>12</v>
      </c>
      <c r="R49" s="353" t="s">
        <v>299</v>
      </c>
      <c r="S49" s="353"/>
      <c r="T49" s="353"/>
      <c r="U49" s="354"/>
      <c r="V49" s="76" t="s">
        <v>101</v>
      </c>
      <c r="W49" s="86">
        <v>1</v>
      </c>
      <c r="X49" s="86" t="s">
        <v>10</v>
      </c>
      <c r="Y49" s="86" t="s">
        <v>2</v>
      </c>
      <c r="Z49" s="86">
        <v>4</v>
      </c>
      <c r="AA49" s="77" t="s">
        <v>123</v>
      </c>
      <c r="AB49" s="78">
        <v>2</v>
      </c>
      <c r="AC49" s="77" t="s">
        <v>123</v>
      </c>
      <c r="AD49" s="78">
        <v>3</v>
      </c>
      <c r="AE49" s="62"/>
    </row>
    <row r="50" spans="1:31" ht="18" customHeight="1" x14ac:dyDescent="0.4">
      <c r="B50" s="79" t="s">
        <v>5</v>
      </c>
      <c r="C50" s="355" t="s">
        <v>300</v>
      </c>
      <c r="D50" s="355"/>
      <c r="E50" s="355"/>
      <c r="F50" s="356"/>
      <c r="G50" s="79" t="s">
        <v>100</v>
      </c>
      <c r="H50" s="89">
        <v>2</v>
      </c>
      <c r="I50" s="89" t="s">
        <v>10</v>
      </c>
      <c r="J50" s="89" t="s">
        <v>100</v>
      </c>
      <c r="K50" s="89">
        <v>3</v>
      </c>
      <c r="L50" s="80" t="s">
        <v>122</v>
      </c>
      <c r="M50" s="81">
        <v>4</v>
      </c>
      <c r="N50" s="80" t="s">
        <v>122</v>
      </c>
      <c r="O50" s="81">
        <v>1</v>
      </c>
      <c r="P50" s="62"/>
      <c r="Q50" s="79" t="s">
        <v>5</v>
      </c>
      <c r="R50" s="355" t="s">
        <v>300</v>
      </c>
      <c r="S50" s="355"/>
      <c r="T50" s="355"/>
      <c r="U50" s="356"/>
      <c r="V50" s="79" t="s">
        <v>101</v>
      </c>
      <c r="W50" s="89">
        <v>2</v>
      </c>
      <c r="X50" s="89" t="s">
        <v>10</v>
      </c>
      <c r="Y50" s="89" t="s">
        <v>2</v>
      </c>
      <c r="Z50" s="89">
        <v>3</v>
      </c>
      <c r="AA50" s="80" t="s">
        <v>123</v>
      </c>
      <c r="AB50" s="81">
        <v>4</v>
      </c>
      <c r="AC50" s="80" t="s">
        <v>123</v>
      </c>
      <c r="AD50" s="81">
        <v>1</v>
      </c>
      <c r="AE50" s="62"/>
    </row>
    <row r="51" spans="1:31" ht="18" customHeight="1" x14ac:dyDescent="0.4">
      <c r="B51" s="82"/>
      <c r="C51" s="72"/>
      <c r="D51" s="72"/>
      <c r="E51" s="72"/>
      <c r="F51" s="62"/>
      <c r="G51" s="62"/>
      <c r="H51" s="62"/>
      <c r="I51" s="63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18" customHeight="1" x14ac:dyDescent="0.4">
      <c r="B52" s="82"/>
      <c r="C52" s="72"/>
      <c r="D52" s="72"/>
      <c r="E52" s="72"/>
      <c r="F52" s="150"/>
      <c r="G52" s="150"/>
      <c r="H52" s="150"/>
      <c r="I52" s="14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</row>
    <row r="53" spans="1:31" ht="18" customHeight="1" x14ac:dyDescent="0.4">
      <c r="B53" s="82"/>
      <c r="C53" s="72"/>
      <c r="D53" s="72"/>
      <c r="E53" s="72"/>
      <c r="F53" s="150"/>
      <c r="G53" s="150"/>
      <c r="H53" s="150"/>
      <c r="I53" s="14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</row>
    <row r="54" spans="1:31" ht="18" customHeight="1" x14ac:dyDescent="0.4">
      <c r="B54" s="82"/>
      <c r="C54" s="72"/>
      <c r="D54" s="72"/>
      <c r="E54" s="72"/>
      <c r="F54" s="150"/>
      <c r="G54" s="150"/>
      <c r="H54" s="150"/>
      <c r="I54" s="14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</row>
    <row r="55" spans="1:31" ht="18.75" customHeight="1" x14ac:dyDescent="0.4">
      <c r="A55" s="61" t="s">
        <v>197</v>
      </c>
    </row>
    <row r="56" spans="1:31" ht="18.75" customHeight="1" x14ac:dyDescent="0.4">
      <c r="C56" s="61" t="s">
        <v>198</v>
      </c>
      <c r="D56" s="62"/>
      <c r="E56" s="63"/>
      <c r="F56" s="62"/>
      <c r="G56" s="62"/>
      <c r="H56" s="62"/>
      <c r="I56" s="62"/>
      <c r="J56" s="62"/>
      <c r="K56" s="62"/>
      <c r="O56" s="62"/>
      <c r="P56" s="62"/>
      <c r="Q56" s="63"/>
      <c r="R56" s="63"/>
      <c r="S56" s="63"/>
      <c r="T56" s="63"/>
      <c r="U56" s="63"/>
      <c r="V56" s="63"/>
      <c r="W56" s="63"/>
      <c r="X56" s="63"/>
    </row>
    <row r="57" spans="1:31" ht="9.9499999999999993" customHeight="1" x14ac:dyDescent="0.4">
      <c r="C57" s="62"/>
      <c r="D57" s="62"/>
      <c r="E57" s="62"/>
      <c r="F57" s="64"/>
      <c r="O57" s="62"/>
      <c r="P57" s="62"/>
      <c r="Q57" s="62"/>
      <c r="R57" s="63"/>
      <c r="S57" s="62"/>
      <c r="T57" s="62"/>
      <c r="U57" s="62"/>
      <c r="V57" s="62"/>
      <c r="W57" s="62"/>
      <c r="X57" s="62"/>
      <c r="Y57" s="62"/>
      <c r="Z57" s="62"/>
      <c r="AA57" s="62"/>
    </row>
    <row r="58" spans="1:31" ht="9.9499999999999993" customHeight="1" x14ac:dyDescent="0.4">
      <c r="C58" s="62"/>
      <c r="D58" s="62"/>
      <c r="E58" s="62"/>
      <c r="G58" s="65"/>
      <c r="H58" s="362">
        <v>1</v>
      </c>
      <c r="I58" s="364" t="s">
        <v>150</v>
      </c>
      <c r="J58" s="365"/>
      <c r="K58" s="365"/>
      <c r="L58" s="365"/>
      <c r="M58" s="365"/>
      <c r="N58" s="366"/>
      <c r="O58" s="63"/>
      <c r="P58" s="62"/>
      <c r="Q58" s="62"/>
      <c r="R58" s="63"/>
      <c r="T58" s="65"/>
      <c r="U58" s="362">
        <v>1</v>
      </c>
      <c r="V58" s="364" t="s">
        <v>152</v>
      </c>
      <c r="W58" s="365"/>
      <c r="X58" s="365"/>
      <c r="Y58" s="365"/>
      <c r="Z58" s="365"/>
      <c r="AA58" s="366"/>
    </row>
    <row r="59" spans="1:31" ht="9.9499999999999993" customHeight="1" x14ac:dyDescent="0.4">
      <c r="C59" s="62"/>
      <c r="D59" s="62"/>
      <c r="E59" s="62"/>
      <c r="G59" s="66"/>
      <c r="H59" s="363"/>
      <c r="I59" s="367"/>
      <c r="J59" s="368"/>
      <c r="K59" s="368"/>
      <c r="L59" s="368"/>
      <c r="M59" s="368"/>
      <c r="N59" s="369"/>
      <c r="O59" s="63"/>
      <c r="P59" s="62"/>
      <c r="Q59" s="62"/>
      <c r="R59" s="62"/>
      <c r="T59" s="66"/>
      <c r="U59" s="363"/>
      <c r="V59" s="367"/>
      <c r="W59" s="368"/>
      <c r="X59" s="368"/>
      <c r="Y59" s="368"/>
      <c r="Z59" s="368"/>
      <c r="AA59" s="369"/>
    </row>
    <row r="60" spans="1:31" ht="9.9499999999999993" customHeight="1" x14ac:dyDescent="0.4">
      <c r="C60" s="62"/>
      <c r="D60" s="63"/>
      <c r="E60" s="62"/>
      <c r="F60" s="370" t="s">
        <v>104</v>
      </c>
      <c r="G60" s="67"/>
      <c r="H60" s="362">
        <v>2</v>
      </c>
      <c r="I60" s="364" t="s">
        <v>157</v>
      </c>
      <c r="J60" s="365"/>
      <c r="K60" s="365"/>
      <c r="L60" s="365"/>
      <c r="M60" s="365"/>
      <c r="N60" s="366"/>
      <c r="O60" s="63"/>
      <c r="P60" s="62"/>
      <c r="Q60" s="62"/>
      <c r="R60" s="63"/>
      <c r="S60" s="370" t="s">
        <v>102</v>
      </c>
      <c r="T60" s="67"/>
      <c r="U60" s="362">
        <v>2</v>
      </c>
      <c r="V60" s="364" t="s">
        <v>161</v>
      </c>
      <c r="W60" s="365"/>
      <c r="X60" s="365"/>
      <c r="Y60" s="365"/>
      <c r="Z60" s="365"/>
      <c r="AA60" s="366"/>
    </row>
    <row r="61" spans="1:31" ht="9.9499999999999993" customHeight="1" x14ac:dyDescent="0.4">
      <c r="B61" s="62"/>
      <c r="C61" s="62"/>
      <c r="D61" s="62"/>
      <c r="E61" s="62"/>
      <c r="F61" s="370"/>
      <c r="G61" s="66"/>
      <c r="H61" s="363"/>
      <c r="I61" s="367"/>
      <c r="J61" s="368"/>
      <c r="K61" s="368"/>
      <c r="L61" s="368"/>
      <c r="M61" s="368"/>
      <c r="N61" s="369"/>
      <c r="O61" s="63"/>
      <c r="P61" s="62"/>
      <c r="Q61" s="62"/>
      <c r="R61" s="62"/>
      <c r="S61" s="370"/>
      <c r="T61" s="66"/>
      <c r="U61" s="363"/>
      <c r="V61" s="367"/>
      <c r="W61" s="368"/>
      <c r="X61" s="368"/>
      <c r="Y61" s="368"/>
      <c r="Z61" s="368"/>
      <c r="AA61" s="369"/>
    </row>
    <row r="62" spans="1:31" ht="9.9499999999999993" customHeight="1" x14ac:dyDescent="0.4">
      <c r="B62" s="62"/>
      <c r="C62" s="62"/>
      <c r="D62" s="62"/>
      <c r="E62" s="62"/>
      <c r="G62" s="67"/>
      <c r="H62" s="357">
        <v>3</v>
      </c>
      <c r="I62" s="371" t="s">
        <v>159</v>
      </c>
      <c r="J62" s="371"/>
      <c r="K62" s="371"/>
      <c r="L62" s="371"/>
      <c r="M62" s="371"/>
      <c r="N62" s="371"/>
      <c r="O62" s="96"/>
      <c r="P62" s="62"/>
      <c r="Q62" s="62"/>
      <c r="R62" s="62"/>
      <c r="T62" s="67"/>
      <c r="U62" s="357">
        <v>3</v>
      </c>
      <c r="V62" s="371" t="s">
        <v>155</v>
      </c>
      <c r="W62" s="371"/>
      <c r="X62" s="371"/>
      <c r="Y62" s="371"/>
      <c r="Z62" s="371"/>
      <c r="AA62" s="371"/>
      <c r="AB62" s="352"/>
      <c r="AC62" s="352"/>
      <c r="AD62" s="352"/>
    </row>
    <row r="63" spans="1:31" ht="9.9499999999999993" customHeight="1" x14ac:dyDescent="0.4">
      <c r="B63" s="62"/>
      <c r="C63" s="62"/>
      <c r="D63" s="62"/>
      <c r="E63" s="62"/>
      <c r="H63" s="357"/>
      <c r="I63" s="371"/>
      <c r="J63" s="371"/>
      <c r="K63" s="371"/>
      <c r="L63" s="371"/>
      <c r="M63" s="371"/>
      <c r="N63" s="371"/>
      <c r="O63" s="96"/>
      <c r="P63" s="62"/>
      <c r="Q63" s="62"/>
      <c r="R63" s="62"/>
      <c r="U63" s="357"/>
      <c r="V63" s="371"/>
      <c r="W63" s="371"/>
      <c r="X63" s="371"/>
      <c r="Y63" s="371"/>
      <c r="Z63" s="371"/>
      <c r="AA63" s="371"/>
      <c r="AB63" s="352"/>
      <c r="AC63" s="352"/>
      <c r="AD63" s="352"/>
    </row>
    <row r="64" spans="1:31" ht="9.9499999999999993" customHeight="1" x14ac:dyDescent="0.4">
      <c r="B64" s="62"/>
      <c r="C64" s="62"/>
      <c r="D64" s="62"/>
      <c r="E64" s="62"/>
      <c r="H64" s="63"/>
      <c r="I64" s="62"/>
      <c r="J64" s="62"/>
      <c r="K64" s="62"/>
      <c r="L64" s="62"/>
      <c r="M64" s="62"/>
      <c r="N64" s="62"/>
      <c r="O64" s="63"/>
      <c r="P64" s="63"/>
      <c r="Q64" s="62"/>
      <c r="R64" s="62"/>
      <c r="U64" s="63"/>
      <c r="V64" s="62"/>
      <c r="W64" s="62"/>
      <c r="X64" s="62"/>
      <c r="Y64" s="62"/>
      <c r="Z64" s="62"/>
      <c r="AA64" s="62"/>
      <c r="AB64" s="63"/>
      <c r="AC64" s="63"/>
      <c r="AD64" s="63"/>
    </row>
    <row r="65" spans="2:33" ht="9.9499999999999993" customHeight="1" x14ac:dyDescent="0.4">
      <c r="B65" s="63"/>
      <c r="C65" s="62"/>
      <c r="D65" s="62"/>
      <c r="E65" s="62"/>
      <c r="G65" s="65"/>
      <c r="H65" s="357">
        <v>1</v>
      </c>
      <c r="I65" s="364" t="s">
        <v>156</v>
      </c>
      <c r="J65" s="365"/>
      <c r="K65" s="365"/>
      <c r="L65" s="365"/>
      <c r="M65" s="365"/>
      <c r="N65" s="366"/>
      <c r="O65" s="63"/>
      <c r="P65" s="62"/>
      <c r="Q65" s="62"/>
      <c r="R65" s="62"/>
      <c r="T65" s="65"/>
      <c r="U65" s="357">
        <v>1</v>
      </c>
      <c r="V65" s="364" t="s">
        <v>154</v>
      </c>
      <c r="W65" s="365"/>
      <c r="X65" s="365"/>
      <c r="Y65" s="365"/>
      <c r="Z65" s="365"/>
      <c r="AA65" s="366"/>
    </row>
    <row r="66" spans="2:33" ht="9.9499999999999993" customHeight="1" x14ac:dyDescent="0.4">
      <c r="B66" s="62"/>
      <c r="C66" s="63"/>
      <c r="D66" s="62"/>
      <c r="E66" s="63"/>
      <c r="G66" s="66"/>
      <c r="H66" s="357"/>
      <c r="I66" s="367"/>
      <c r="J66" s="368"/>
      <c r="K66" s="368"/>
      <c r="L66" s="368"/>
      <c r="M66" s="368"/>
      <c r="N66" s="369"/>
      <c r="O66" s="63"/>
      <c r="P66" s="62"/>
      <c r="Q66" s="62"/>
      <c r="R66" s="63"/>
      <c r="T66" s="66"/>
      <c r="U66" s="357"/>
      <c r="V66" s="367"/>
      <c r="W66" s="368"/>
      <c r="X66" s="368"/>
      <c r="Y66" s="368"/>
      <c r="Z66" s="368"/>
      <c r="AA66" s="369"/>
    </row>
    <row r="67" spans="2:33" ht="9.9499999999999993" customHeight="1" x14ac:dyDescent="0.4">
      <c r="B67" s="62"/>
      <c r="C67" s="68"/>
      <c r="D67" s="62"/>
      <c r="E67" s="62"/>
      <c r="F67" s="90"/>
      <c r="G67" s="67"/>
      <c r="H67" s="357">
        <v>2</v>
      </c>
      <c r="I67" s="364" t="s">
        <v>160</v>
      </c>
      <c r="J67" s="365"/>
      <c r="K67" s="365"/>
      <c r="L67" s="365"/>
      <c r="M67" s="365"/>
      <c r="N67" s="366"/>
      <c r="O67" s="63"/>
      <c r="P67" s="62"/>
      <c r="Q67" s="62"/>
      <c r="R67" s="62"/>
      <c r="S67" s="90"/>
      <c r="T67" s="67"/>
      <c r="U67" s="357">
        <v>2</v>
      </c>
      <c r="V67" s="364" t="s">
        <v>158</v>
      </c>
      <c r="W67" s="365"/>
      <c r="X67" s="365"/>
      <c r="Y67" s="365"/>
      <c r="Z67" s="365"/>
      <c r="AA67" s="366"/>
    </row>
    <row r="68" spans="2:33" ht="9.9499999999999993" customHeight="1" x14ac:dyDescent="0.4">
      <c r="B68" s="62"/>
      <c r="C68" s="68"/>
      <c r="D68" s="62"/>
      <c r="E68" s="63"/>
      <c r="F68" s="370" t="s">
        <v>105</v>
      </c>
      <c r="G68" s="66"/>
      <c r="H68" s="357"/>
      <c r="I68" s="367"/>
      <c r="J68" s="368"/>
      <c r="K68" s="368"/>
      <c r="L68" s="368"/>
      <c r="M68" s="368"/>
      <c r="N68" s="369"/>
      <c r="O68" s="63"/>
      <c r="P68" s="62"/>
      <c r="Q68" s="62"/>
      <c r="R68" s="63"/>
      <c r="S68" s="370" t="s">
        <v>100</v>
      </c>
      <c r="T68" s="66"/>
      <c r="U68" s="357"/>
      <c r="V68" s="367"/>
      <c r="W68" s="368"/>
      <c r="X68" s="368"/>
      <c r="Y68" s="368"/>
      <c r="Z68" s="368"/>
      <c r="AA68" s="369"/>
    </row>
    <row r="69" spans="2:33" ht="9.9499999999999993" customHeight="1" x14ac:dyDescent="0.4">
      <c r="B69" s="62"/>
      <c r="C69" s="62"/>
      <c r="D69" s="62"/>
      <c r="E69" s="62"/>
      <c r="F69" s="370"/>
      <c r="G69" s="67"/>
      <c r="H69" s="357">
        <v>3</v>
      </c>
      <c r="I69" s="364" t="s">
        <v>153</v>
      </c>
      <c r="J69" s="365"/>
      <c r="K69" s="365"/>
      <c r="L69" s="365"/>
      <c r="M69" s="365"/>
      <c r="N69" s="366"/>
      <c r="O69" s="63"/>
      <c r="P69" s="62"/>
      <c r="Q69" s="62"/>
      <c r="R69" s="62"/>
      <c r="S69" s="370"/>
      <c r="T69" s="67"/>
      <c r="U69" s="357">
        <v>3</v>
      </c>
      <c r="V69" s="364" t="s">
        <v>151</v>
      </c>
      <c r="W69" s="365"/>
      <c r="X69" s="365"/>
      <c r="Y69" s="365"/>
      <c r="Z69" s="365"/>
      <c r="AA69" s="366"/>
    </row>
    <row r="70" spans="2:33" ht="9.9499999999999993" customHeight="1" x14ac:dyDescent="0.4">
      <c r="B70" s="62"/>
      <c r="C70" s="62"/>
      <c r="D70" s="62"/>
      <c r="E70" s="62"/>
      <c r="G70" s="69"/>
      <c r="H70" s="357"/>
      <c r="I70" s="367"/>
      <c r="J70" s="368"/>
      <c r="K70" s="368"/>
      <c r="L70" s="368"/>
      <c r="M70" s="368"/>
      <c r="N70" s="369"/>
      <c r="O70" s="63"/>
      <c r="P70" s="62"/>
      <c r="Q70" s="62"/>
      <c r="R70" s="62"/>
      <c r="T70" s="69"/>
      <c r="U70" s="357"/>
      <c r="V70" s="367"/>
      <c r="W70" s="368"/>
      <c r="X70" s="368"/>
      <c r="Y70" s="368"/>
      <c r="Z70" s="368"/>
      <c r="AA70" s="369"/>
    </row>
    <row r="71" spans="2:33" ht="12" customHeight="1" x14ac:dyDescent="0.4">
      <c r="B71" s="62"/>
      <c r="C71" s="62"/>
      <c r="D71" s="62"/>
      <c r="E71" s="62"/>
      <c r="F71" s="62"/>
      <c r="G71" s="63"/>
      <c r="H71" s="63"/>
      <c r="I71" s="63"/>
      <c r="J71" s="63"/>
      <c r="K71" s="63"/>
      <c r="L71" s="63"/>
      <c r="M71" s="63"/>
      <c r="N71" s="63"/>
      <c r="O71" s="62"/>
      <c r="P71" s="62"/>
      <c r="Q71" s="63"/>
      <c r="R71" s="63"/>
      <c r="S71" s="62"/>
      <c r="T71" s="62"/>
      <c r="U71" s="62"/>
      <c r="V71" s="62"/>
      <c r="W71" s="62"/>
      <c r="X71" s="62"/>
      <c r="Y71" s="62"/>
      <c r="Z71" s="62"/>
      <c r="AA71" s="62"/>
    </row>
    <row r="72" spans="2:33" ht="18" customHeight="1" x14ac:dyDescent="0.4">
      <c r="B72" s="71"/>
      <c r="C72" s="83" t="s">
        <v>120</v>
      </c>
      <c r="D72" s="71"/>
      <c r="E72" s="71"/>
      <c r="F72" s="71"/>
      <c r="G72" s="71"/>
      <c r="H72" s="71"/>
      <c r="I72" s="71"/>
      <c r="J72" s="71"/>
      <c r="K72" s="71"/>
      <c r="L72" s="72"/>
      <c r="M72" s="72"/>
      <c r="N72" s="62"/>
      <c r="O72" s="62"/>
      <c r="P72" s="62"/>
      <c r="Q72" s="72"/>
      <c r="R72" s="84" t="s">
        <v>121</v>
      </c>
      <c r="S72" s="72"/>
      <c r="T72" s="72"/>
      <c r="U72" s="72"/>
      <c r="V72" s="72"/>
      <c r="W72" s="72"/>
      <c r="X72" s="72"/>
      <c r="Y72" s="72"/>
      <c r="Z72" s="72"/>
      <c r="AA72" s="72"/>
      <c r="AB72" s="62"/>
      <c r="AC72" s="62"/>
      <c r="AD72" s="62"/>
      <c r="AE72" s="62"/>
    </row>
    <row r="73" spans="2:33" ht="15" customHeight="1" x14ac:dyDescent="0.4">
      <c r="B73" s="345" t="s">
        <v>6</v>
      </c>
      <c r="C73" s="346"/>
      <c r="D73" s="346"/>
      <c r="E73" s="346"/>
      <c r="F73" s="346"/>
      <c r="G73" s="345" t="s">
        <v>7</v>
      </c>
      <c r="H73" s="346"/>
      <c r="I73" s="346"/>
      <c r="J73" s="346"/>
      <c r="K73" s="346"/>
      <c r="L73" s="345" t="s">
        <v>116</v>
      </c>
      <c r="M73" s="380"/>
      <c r="N73" s="380"/>
      <c r="O73" s="381"/>
      <c r="Q73" s="345" t="s">
        <v>6</v>
      </c>
      <c r="R73" s="346"/>
      <c r="S73" s="346"/>
      <c r="T73" s="346"/>
      <c r="U73" s="346"/>
      <c r="V73" s="345" t="s">
        <v>7</v>
      </c>
      <c r="W73" s="346"/>
      <c r="X73" s="346"/>
      <c r="Y73" s="346"/>
      <c r="Z73" s="346"/>
      <c r="AA73" s="345" t="s">
        <v>116</v>
      </c>
      <c r="AB73" s="380"/>
      <c r="AC73" s="380"/>
      <c r="AD73" s="381"/>
      <c r="AE73" s="62"/>
    </row>
    <row r="74" spans="2:33" ht="15" customHeight="1" x14ac:dyDescent="0.4">
      <c r="B74" s="73" t="s">
        <v>9</v>
      </c>
      <c r="C74" s="358" t="s">
        <v>110</v>
      </c>
      <c r="D74" s="358"/>
      <c r="E74" s="358"/>
      <c r="F74" s="359"/>
      <c r="G74" s="73" t="s">
        <v>115</v>
      </c>
      <c r="H74" s="85">
        <v>1</v>
      </c>
      <c r="I74" s="85" t="s">
        <v>10</v>
      </c>
      <c r="J74" s="85" t="s">
        <v>115</v>
      </c>
      <c r="K74" s="85">
        <v>2</v>
      </c>
      <c r="L74" s="74" t="s">
        <v>99</v>
      </c>
      <c r="M74" s="75">
        <v>1</v>
      </c>
      <c r="N74" s="74" t="s">
        <v>99</v>
      </c>
      <c r="O74" s="75">
        <v>2</v>
      </c>
      <c r="Q74" s="73" t="s">
        <v>9</v>
      </c>
      <c r="R74" s="358" t="s">
        <v>110</v>
      </c>
      <c r="S74" s="358"/>
      <c r="T74" s="358"/>
      <c r="U74" s="359"/>
      <c r="V74" s="73" t="s">
        <v>102</v>
      </c>
      <c r="W74" s="85">
        <v>1</v>
      </c>
      <c r="X74" s="85" t="s">
        <v>10</v>
      </c>
      <c r="Y74" s="85" t="s">
        <v>102</v>
      </c>
      <c r="Z74" s="85">
        <v>2</v>
      </c>
      <c r="AA74" s="74" t="s">
        <v>145</v>
      </c>
      <c r="AB74" s="75">
        <v>1</v>
      </c>
      <c r="AC74" s="74" t="s">
        <v>145</v>
      </c>
      <c r="AD74" s="75">
        <v>2</v>
      </c>
      <c r="AE74" s="62"/>
    </row>
    <row r="75" spans="2:33" ht="15" customHeight="1" x14ac:dyDescent="0.4">
      <c r="B75" s="76" t="s">
        <v>0</v>
      </c>
      <c r="C75" s="353" t="s">
        <v>111</v>
      </c>
      <c r="D75" s="353"/>
      <c r="E75" s="353"/>
      <c r="F75" s="360"/>
      <c r="G75" s="76" t="s">
        <v>99</v>
      </c>
      <c r="H75" s="86">
        <v>1</v>
      </c>
      <c r="I75" s="86" t="s">
        <v>10</v>
      </c>
      <c r="J75" s="86" t="s">
        <v>99</v>
      </c>
      <c r="K75" s="86">
        <v>2</v>
      </c>
      <c r="L75" s="77" t="s">
        <v>115</v>
      </c>
      <c r="M75" s="78">
        <v>1</v>
      </c>
      <c r="N75" s="77" t="s">
        <v>115</v>
      </c>
      <c r="O75" s="78">
        <v>2</v>
      </c>
      <c r="Q75" s="76" t="s">
        <v>0</v>
      </c>
      <c r="R75" s="353" t="s">
        <v>111</v>
      </c>
      <c r="S75" s="353"/>
      <c r="T75" s="353"/>
      <c r="U75" s="360"/>
      <c r="V75" s="76" t="s">
        <v>145</v>
      </c>
      <c r="W75" s="86">
        <v>1</v>
      </c>
      <c r="X75" s="86" t="s">
        <v>10</v>
      </c>
      <c r="Y75" s="86" t="s">
        <v>145</v>
      </c>
      <c r="Z75" s="86">
        <v>2</v>
      </c>
      <c r="AA75" s="77" t="s">
        <v>146</v>
      </c>
      <c r="AB75" s="78">
        <v>1</v>
      </c>
      <c r="AC75" s="77" t="s">
        <v>146</v>
      </c>
      <c r="AD75" s="78">
        <v>2</v>
      </c>
      <c r="AE75" s="62"/>
    </row>
    <row r="76" spans="2:33" ht="15" customHeight="1" x14ac:dyDescent="0.4">
      <c r="B76" s="76" t="s">
        <v>1</v>
      </c>
      <c r="C76" s="353" t="s">
        <v>112</v>
      </c>
      <c r="D76" s="353"/>
      <c r="E76" s="353"/>
      <c r="F76" s="360"/>
      <c r="G76" s="76" t="s">
        <v>115</v>
      </c>
      <c r="H76" s="86">
        <v>2</v>
      </c>
      <c r="I76" s="86" t="s">
        <v>10</v>
      </c>
      <c r="J76" s="86" t="s">
        <v>115</v>
      </c>
      <c r="K76" s="86">
        <v>3</v>
      </c>
      <c r="L76" s="77" t="s">
        <v>99</v>
      </c>
      <c r="M76" s="78">
        <v>2</v>
      </c>
      <c r="N76" s="77" t="s">
        <v>99</v>
      </c>
      <c r="O76" s="78">
        <v>3</v>
      </c>
      <c r="Q76" s="76" t="s">
        <v>1</v>
      </c>
      <c r="R76" s="353" t="s">
        <v>112</v>
      </c>
      <c r="S76" s="353"/>
      <c r="T76" s="353"/>
      <c r="U76" s="360"/>
      <c r="V76" s="76" t="s">
        <v>102</v>
      </c>
      <c r="W76" s="86">
        <v>2</v>
      </c>
      <c r="X76" s="86" t="s">
        <v>10</v>
      </c>
      <c r="Y76" s="86" t="s">
        <v>102</v>
      </c>
      <c r="Z76" s="86">
        <v>3</v>
      </c>
      <c r="AA76" s="77" t="s">
        <v>145</v>
      </c>
      <c r="AB76" s="78">
        <v>2</v>
      </c>
      <c r="AC76" s="77" t="s">
        <v>145</v>
      </c>
      <c r="AD76" s="78">
        <v>3</v>
      </c>
      <c r="AE76" s="62"/>
    </row>
    <row r="77" spans="2:33" ht="15" customHeight="1" x14ac:dyDescent="0.4">
      <c r="B77" s="76" t="s">
        <v>11</v>
      </c>
      <c r="C77" s="353" t="s">
        <v>113</v>
      </c>
      <c r="D77" s="353"/>
      <c r="E77" s="353"/>
      <c r="F77" s="360"/>
      <c r="G77" s="76" t="s">
        <v>99</v>
      </c>
      <c r="H77" s="86">
        <v>2</v>
      </c>
      <c r="I77" s="86" t="s">
        <v>10</v>
      </c>
      <c r="J77" s="86" t="s">
        <v>99</v>
      </c>
      <c r="K77" s="86">
        <v>3</v>
      </c>
      <c r="L77" s="77" t="s">
        <v>115</v>
      </c>
      <c r="M77" s="78">
        <v>2</v>
      </c>
      <c r="N77" s="77" t="s">
        <v>115</v>
      </c>
      <c r="O77" s="78">
        <v>3</v>
      </c>
      <c r="Q77" s="76" t="s">
        <v>11</v>
      </c>
      <c r="R77" s="353" t="s">
        <v>113</v>
      </c>
      <c r="S77" s="353"/>
      <c r="T77" s="353"/>
      <c r="U77" s="360"/>
      <c r="V77" s="76" t="s">
        <v>145</v>
      </c>
      <c r="W77" s="86">
        <v>2</v>
      </c>
      <c r="X77" s="86" t="s">
        <v>10</v>
      </c>
      <c r="Y77" s="86" t="s">
        <v>145</v>
      </c>
      <c r="Z77" s="86">
        <v>3</v>
      </c>
      <c r="AA77" s="77" t="s">
        <v>146</v>
      </c>
      <c r="AB77" s="78">
        <v>2</v>
      </c>
      <c r="AC77" s="77" t="s">
        <v>146</v>
      </c>
      <c r="AD77" s="78">
        <v>3</v>
      </c>
      <c r="AE77" s="62"/>
    </row>
    <row r="78" spans="2:33" ht="15" customHeight="1" x14ac:dyDescent="0.4">
      <c r="B78" s="76" t="s">
        <v>12</v>
      </c>
      <c r="C78" s="353" t="s">
        <v>114</v>
      </c>
      <c r="D78" s="353"/>
      <c r="E78" s="353"/>
      <c r="F78" s="360"/>
      <c r="G78" s="76" t="s">
        <v>115</v>
      </c>
      <c r="H78" s="86">
        <v>1</v>
      </c>
      <c r="I78" s="86" t="s">
        <v>10</v>
      </c>
      <c r="J78" s="86" t="s">
        <v>115</v>
      </c>
      <c r="K78" s="86">
        <v>3</v>
      </c>
      <c r="L78" s="77" t="s">
        <v>99</v>
      </c>
      <c r="M78" s="78">
        <v>3</v>
      </c>
      <c r="N78" s="77" t="s">
        <v>99</v>
      </c>
      <c r="O78" s="78">
        <v>1</v>
      </c>
      <c r="Q78" s="76" t="s">
        <v>12</v>
      </c>
      <c r="R78" s="353" t="s">
        <v>114</v>
      </c>
      <c r="S78" s="353"/>
      <c r="T78" s="353"/>
      <c r="U78" s="360"/>
      <c r="V78" s="76" t="s">
        <v>102</v>
      </c>
      <c r="W78" s="86">
        <v>1</v>
      </c>
      <c r="X78" s="86" t="s">
        <v>10</v>
      </c>
      <c r="Y78" s="86" t="s">
        <v>102</v>
      </c>
      <c r="Z78" s="86">
        <v>3</v>
      </c>
      <c r="AA78" s="77" t="s">
        <v>145</v>
      </c>
      <c r="AB78" s="78">
        <v>3</v>
      </c>
      <c r="AC78" s="77" t="s">
        <v>145</v>
      </c>
      <c r="AD78" s="78">
        <v>1</v>
      </c>
      <c r="AE78" s="62"/>
    </row>
    <row r="79" spans="2:33" ht="15" customHeight="1" x14ac:dyDescent="0.4">
      <c r="B79" s="79" t="s">
        <v>5</v>
      </c>
      <c r="C79" s="355" t="s">
        <v>185</v>
      </c>
      <c r="D79" s="355"/>
      <c r="E79" s="355"/>
      <c r="F79" s="383"/>
      <c r="G79" s="79" t="s">
        <v>99</v>
      </c>
      <c r="H79" s="89">
        <v>1</v>
      </c>
      <c r="I79" s="89" t="s">
        <v>10</v>
      </c>
      <c r="J79" s="89" t="s">
        <v>99</v>
      </c>
      <c r="K79" s="89">
        <v>3</v>
      </c>
      <c r="L79" s="80" t="s">
        <v>115</v>
      </c>
      <c r="M79" s="81">
        <v>3</v>
      </c>
      <c r="N79" s="80" t="s">
        <v>115</v>
      </c>
      <c r="O79" s="81">
        <v>1</v>
      </c>
      <c r="Q79" s="79" t="s">
        <v>5</v>
      </c>
      <c r="R79" s="355" t="s">
        <v>185</v>
      </c>
      <c r="S79" s="355"/>
      <c r="T79" s="355"/>
      <c r="U79" s="383"/>
      <c r="V79" s="79" t="s">
        <v>145</v>
      </c>
      <c r="W79" s="89">
        <v>1</v>
      </c>
      <c r="X79" s="89" t="s">
        <v>10</v>
      </c>
      <c r="Y79" s="89" t="s">
        <v>145</v>
      </c>
      <c r="Z79" s="89">
        <v>3</v>
      </c>
      <c r="AA79" s="80" t="s">
        <v>146</v>
      </c>
      <c r="AB79" s="81">
        <v>3</v>
      </c>
      <c r="AC79" s="80" t="s">
        <v>146</v>
      </c>
      <c r="AD79" s="81">
        <v>1</v>
      </c>
      <c r="AE79" s="62"/>
    </row>
    <row r="80" spans="2:33" ht="20.100000000000001" customHeight="1" x14ac:dyDescent="0.4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T80" s="95"/>
      <c r="U80" s="62"/>
      <c r="V80" s="62"/>
      <c r="W80" s="62"/>
      <c r="AF80" s="95"/>
      <c r="AG80" s="95"/>
    </row>
    <row r="81" spans="1:33" ht="20.100000000000001" customHeight="1" x14ac:dyDescent="0.4">
      <c r="A81" s="61" t="s">
        <v>306</v>
      </c>
      <c r="C81" s="62"/>
      <c r="D81" s="62"/>
      <c r="E81" s="62"/>
      <c r="F81" s="62"/>
      <c r="G81" s="62"/>
      <c r="H81" s="61" t="s">
        <v>307</v>
      </c>
      <c r="I81" s="62"/>
      <c r="J81" s="62"/>
      <c r="K81" s="62"/>
      <c r="L81" s="62"/>
      <c r="M81" s="62"/>
      <c r="N81" s="62"/>
      <c r="O81" s="62"/>
      <c r="P81" s="62"/>
      <c r="T81" s="95"/>
      <c r="U81" s="62"/>
      <c r="V81" s="62"/>
      <c r="W81" s="62"/>
      <c r="AF81" s="95"/>
      <c r="AG81" s="95"/>
    </row>
    <row r="82" spans="1:33" ht="9.9499999999999993" customHeight="1" x14ac:dyDescent="0.4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372"/>
      <c r="R82" s="62"/>
      <c r="S82" s="62"/>
      <c r="T82" s="62"/>
      <c r="U82" s="95"/>
      <c r="V82" s="62"/>
      <c r="W82" s="62"/>
      <c r="X82" s="94"/>
    </row>
    <row r="83" spans="1:33" ht="9.9499999999999993" customHeight="1" x14ac:dyDescent="0.4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396"/>
      <c r="R83" s="65"/>
      <c r="S83" s="65"/>
      <c r="T83" s="65"/>
      <c r="U83" s="65"/>
      <c r="V83" s="65"/>
      <c r="W83" s="370">
        <v>1</v>
      </c>
      <c r="X83" s="334" t="s">
        <v>308</v>
      </c>
      <c r="Y83" s="335"/>
      <c r="Z83" s="384"/>
      <c r="AA83" s="384"/>
      <c r="AB83" s="384"/>
      <c r="AC83" s="384"/>
      <c r="AD83" s="384"/>
      <c r="AE83" s="384"/>
      <c r="AF83" s="62"/>
      <c r="AG83" s="62"/>
    </row>
    <row r="84" spans="1:33" ht="9.9499999999999993" customHeight="1" x14ac:dyDescent="0.4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6"/>
      <c r="S84" s="62"/>
      <c r="T84" s="95"/>
      <c r="V84" s="62"/>
      <c r="W84" s="370"/>
      <c r="X84" s="337"/>
      <c r="Y84" s="338"/>
      <c r="Z84" s="385"/>
      <c r="AA84" s="385"/>
      <c r="AB84" s="385"/>
      <c r="AC84" s="385"/>
      <c r="AD84" s="385"/>
      <c r="AE84" s="385"/>
      <c r="AF84" s="95"/>
      <c r="AG84" s="63"/>
    </row>
    <row r="85" spans="1:33" ht="9.9499999999999993" customHeight="1" x14ac:dyDescent="0.4">
      <c r="I85" s="88"/>
      <c r="J85" s="62"/>
      <c r="K85" s="62"/>
      <c r="L85" s="62"/>
      <c r="M85" s="62"/>
      <c r="N85" s="150"/>
      <c r="O85" s="62"/>
      <c r="P85" s="62"/>
      <c r="Q85" s="62"/>
      <c r="R85" s="98"/>
      <c r="S85" s="62"/>
      <c r="T85" s="62"/>
      <c r="U85" s="95"/>
      <c r="V85" s="62"/>
      <c r="W85" s="35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9.9499999999999993" customHeight="1" x14ac:dyDescent="0.4">
      <c r="D86" s="62"/>
      <c r="E86" s="62"/>
      <c r="F86" s="62"/>
      <c r="G86" s="62"/>
      <c r="H86" s="62"/>
      <c r="I86" s="122"/>
      <c r="J86" s="62"/>
      <c r="K86" s="62"/>
      <c r="L86" s="62"/>
      <c r="M86" s="62"/>
      <c r="N86" s="62"/>
      <c r="O86" s="62"/>
      <c r="P86" s="62"/>
      <c r="Q86" s="99"/>
      <c r="R86" s="397" t="s">
        <v>9</v>
      </c>
      <c r="S86" s="62"/>
      <c r="T86" s="62"/>
      <c r="U86" s="95"/>
      <c r="V86" s="62"/>
      <c r="W86" s="35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9.9499999999999993" customHeight="1" x14ac:dyDescent="0.4">
      <c r="D87" s="62"/>
      <c r="E87" s="62"/>
      <c r="F87" s="62"/>
      <c r="G87" s="62"/>
      <c r="H87" s="62"/>
      <c r="I87" s="62"/>
      <c r="J87" s="62"/>
      <c r="K87" s="62"/>
      <c r="L87" s="66"/>
      <c r="M87" s="123"/>
      <c r="N87" s="100"/>
      <c r="O87" s="100"/>
      <c r="P87" s="100"/>
      <c r="Q87" s="101"/>
      <c r="R87" s="398"/>
      <c r="S87" s="62"/>
      <c r="T87" s="62"/>
      <c r="U87" s="95"/>
      <c r="V87" s="62"/>
      <c r="W87" s="62"/>
      <c r="X87" s="63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9.9499999999999993" customHeight="1" x14ac:dyDescent="0.4">
      <c r="D88" s="62"/>
      <c r="E88" s="62"/>
      <c r="F88" s="62"/>
      <c r="G88" s="62"/>
      <c r="H88" s="62"/>
      <c r="I88" s="62"/>
      <c r="J88" s="62"/>
      <c r="K88" s="99"/>
      <c r="L88" s="96"/>
      <c r="M88" s="62"/>
      <c r="N88" s="62"/>
      <c r="O88" s="62"/>
      <c r="P88" s="62"/>
      <c r="Q88" s="88"/>
      <c r="R88" s="102"/>
      <c r="S88" s="62"/>
      <c r="T88" s="62"/>
      <c r="U88" s="95"/>
      <c r="V88" s="63"/>
      <c r="W88" s="63"/>
      <c r="X88" s="62"/>
      <c r="Y88" s="62"/>
      <c r="Z88" s="62"/>
      <c r="AA88" s="62"/>
      <c r="AB88" s="62"/>
      <c r="AC88" s="62"/>
      <c r="AD88" s="62"/>
      <c r="AE88" s="62"/>
      <c r="AF88" s="95"/>
      <c r="AG88" s="88"/>
    </row>
    <row r="89" spans="1:33" ht="9.9499999999999993" customHeight="1" x14ac:dyDescent="0.4">
      <c r="D89" s="62"/>
      <c r="E89" s="62"/>
      <c r="F89" s="62"/>
      <c r="G89" s="62"/>
      <c r="H89" s="62"/>
      <c r="I89" s="62"/>
      <c r="J89" s="62"/>
      <c r="K89" s="99"/>
      <c r="L89" s="96"/>
      <c r="M89" s="62"/>
      <c r="N89" s="62"/>
      <c r="O89" s="62"/>
      <c r="P89" s="66"/>
      <c r="Q89" s="123"/>
      <c r="R89" s="103"/>
      <c r="S89" s="100"/>
      <c r="T89" s="62"/>
      <c r="U89" s="95"/>
      <c r="V89" s="63"/>
      <c r="W89" s="63"/>
      <c r="X89" s="62"/>
      <c r="Y89" s="62"/>
      <c r="Z89" s="62"/>
      <c r="AA89" s="62"/>
      <c r="AB89" s="62"/>
      <c r="AC89" s="62"/>
      <c r="AD89" s="62"/>
      <c r="AE89" s="62"/>
      <c r="AF89" s="95"/>
      <c r="AG89" s="88"/>
    </row>
    <row r="90" spans="1:33" ht="9.9499999999999993" customHeight="1" x14ac:dyDescent="0.4">
      <c r="D90" s="62"/>
      <c r="E90" s="62"/>
      <c r="F90" s="62"/>
      <c r="G90" s="62"/>
      <c r="H90" s="62"/>
      <c r="I90" s="62"/>
      <c r="J90" s="62"/>
      <c r="K90" s="99"/>
      <c r="L90" s="96"/>
      <c r="M90" s="62"/>
      <c r="N90" s="62"/>
      <c r="O90" s="62"/>
      <c r="P90" s="96"/>
      <c r="Q90" s="62"/>
      <c r="R90" s="104"/>
      <c r="S90" s="65"/>
      <c r="T90" s="65"/>
      <c r="U90" s="105"/>
      <c r="V90" s="65"/>
      <c r="W90" s="352">
        <v>2</v>
      </c>
      <c r="X90" s="334" t="s">
        <v>141</v>
      </c>
      <c r="Y90" s="335"/>
      <c r="Z90" s="394"/>
      <c r="AA90" s="365"/>
      <c r="AB90" s="365"/>
      <c r="AC90" s="365"/>
      <c r="AD90" s="365"/>
      <c r="AE90" s="365"/>
      <c r="AF90" s="98"/>
      <c r="AG90" s="95"/>
    </row>
    <row r="91" spans="1:33" ht="9.9499999999999993" customHeight="1" x14ac:dyDescent="0.4">
      <c r="B91" s="70"/>
      <c r="C91" s="62"/>
      <c r="D91" s="62"/>
      <c r="E91" s="62"/>
      <c r="F91" s="62"/>
      <c r="G91" s="62"/>
      <c r="H91" s="62"/>
      <c r="I91" s="62"/>
      <c r="J91" s="62"/>
      <c r="K91" s="99"/>
      <c r="L91" s="98"/>
      <c r="M91" s="62"/>
      <c r="N91" s="95"/>
      <c r="O91" s="62"/>
      <c r="P91" s="98"/>
      <c r="Q91" s="62"/>
      <c r="R91" s="62"/>
      <c r="S91" s="62"/>
      <c r="T91" s="62"/>
      <c r="U91" s="62"/>
      <c r="V91" s="62"/>
      <c r="W91" s="352"/>
      <c r="X91" s="337"/>
      <c r="Y91" s="338"/>
      <c r="Z91" s="395"/>
      <c r="AA91" s="368"/>
      <c r="AB91" s="368"/>
      <c r="AC91" s="368"/>
      <c r="AD91" s="368"/>
      <c r="AE91" s="368"/>
      <c r="AF91" s="98"/>
      <c r="AG91" s="95"/>
    </row>
    <row r="92" spans="1:33" ht="9.9499999999999993" customHeight="1" x14ac:dyDescent="0.4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98"/>
      <c r="M92" s="62"/>
      <c r="N92" s="95"/>
      <c r="O92" s="70"/>
      <c r="P92" s="98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95"/>
    </row>
    <row r="93" spans="1:33" ht="9.9499999999999993" customHeight="1" x14ac:dyDescent="0.4">
      <c r="A93" s="334" t="s">
        <v>103</v>
      </c>
      <c r="B93" s="335"/>
      <c r="C93" s="335"/>
      <c r="D93" s="336"/>
      <c r="E93" s="384"/>
      <c r="F93" s="384"/>
      <c r="G93" s="384"/>
      <c r="H93" s="384"/>
      <c r="I93" s="384"/>
      <c r="J93" s="384"/>
      <c r="K93" s="106"/>
      <c r="L93" s="386" t="s">
        <v>137</v>
      </c>
      <c r="M93" s="62"/>
      <c r="N93" s="95"/>
      <c r="O93" s="124"/>
      <c r="P93" s="386" t="s">
        <v>1</v>
      </c>
      <c r="Q93" s="388" t="s">
        <v>31</v>
      </c>
      <c r="R93" s="389"/>
      <c r="S93" s="389"/>
      <c r="T93" s="389"/>
      <c r="U93" s="389"/>
      <c r="V93" s="390"/>
      <c r="W93" s="62"/>
      <c r="X93" s="63"/>
      <c r="Y93" s="62"/>
      <c r="Z93" s="62"/>
      <c r="AA93" s="62"/>
      <c r="AB93" s="62"/>
      <c r="AC93" s="62"/>
      <c r="AD93" s="62"/>
      <c r="AE93" s="62"/>
      <c r="AF93" s="62"/>
      <c r="AG93" s="95"/>
    </row>
    <row r="94" spans="1:33" ht="9.9499999999999993" customHeight="1" x14ac:dyDescent="0.4">
      <c r="A94" s="337"/>
      <c r="B94" s="338"/>
      <c r="C94" s="338"/>
      <c r="D94" s="339"/>
      <c r="E94" s="385"/>
      <c r="F94" s="385"/>
      <c r="G94" s="385"/>
      <c r="H94" s="385"/>
      <c r="I94" s="385"/>
      <c r="J94" s="385"/>
      <c r="K94" s="99"/>
      <c r="L94" s="387"/>
      <c r="M94" s="62"/>
      <c r="N94" s="95"/>
      <c r="O94" s="69"/>
      <c r="P94" s="387"/>
      <c r="Q94" s="391"/>
      <c r="R94" s="392"/>
      <c r="S94" s="392"/>
      <c r="T94" s="392"/>
      <c r="U94" s="392"/>
      <c r="V94" s="393"/>
      <c r="W94" s="63"/>
      <c r="X94" s="62"/>
      <c r="Y94" s="62"/>
      <c r="Z94" s="62"/>
      <c r="AA94" s="62"/>
      <c r="AB94" s="62"/>
      <c r="AC94" s="62"/>
      <c r="AD94" s="62"/>
      <c r="AE94" s="62"/>
      <c r="AF94" s="62"/>
      <c r="AG94" s="95"/>
    </row>
    <row r="95" spans="1:33" ht="9.9499999999999993" customHeight="1" x14ac:dyDescent="0.4">
      <c r="B95" s="63"/>
      <c r="C95" s="63"/>
      <c r="D95" s="63"/>
      <c r="E95" s="62"/>
      <c r="F95" s="62"/>
      <c r="G95" s="62"/>
      <c r="H95" s="62"/>
      <c r="I95" s="62"/>
      <c r="J95" s="62"/>
      <c r="K95" s="99"/>
      <c r="L95" s="96"/>
      <c r="M95" s="88"/>
      <c r="N95" s="62"/>
      <c r="O95" s="62"/>
      <c r="P95" s="96"/>
      <c r="Q95" s="88"/>
      <c r="R95" s="95"/>
      <c r="S95" s="62"/>
      <c r="T95" s="62"/>
      <c r="U95" s="95"/>
      <c r="V95" s="62"/>
      <c r="W95" s="63"/>
      <c r="X95" s="62"/>
      <c r="Y95" s="62"/>
      <c r="Z95" s="62"/>
      <c r="AA95" s="62"/>
      <c r="AB95" s="62"/>
      <c r="AC95" s="62"/>
      <c r="AD95" s="62"/>
      <c r="AE95" s="62"/>
      <c r="AF95" s="95"/>
      <c r="AG95" s="62"/>
    </row>
    <row r="96" spans="1:33" ht="9.9499999999999993" customHeight="1" x14ac:dyDescent="0.4">
      <c r="B96" s="63"/>
      <c r="C96" s="63"/>
      <c r="D96" s="63"/>
      <c r="E96" s="62"/>
      <c r="F96" s="62"/>
      <c r="G96" s="62"/>
      <c r="H96" s="62"/>
      <c r="I96" s="62"/>
      <c r="J96" s="62"/>
      <c r="K96" s="99"/>
      <c r="L96" s="96"/>
      <c r="M96" s="88"/>
      <c r="N96" s="62"/>
      <c r="O96" s="62"/>
      <c r="P96" s="96"/>
      <c r="Q96" s="62"/>
      <c r="R96" s="95"/>
      <c r="S96" s="62"/>
      <c r="T96" s="62"/>
      <c r="U96" s="95"/>
      <c r="V96" s="62"/>
      <c r="W96" s="352">
        <v>3</v>
      </c>
      <c r="X96" s="334" t="s">
        <v>140</v>
      </c>
      <c r="Y96" s="335"/>
      <c r="Z96" s="394"/>
      <c r="AA96" s="365"/>
      <c r="AB96" s="365"/>
      <c r="AC96" s="365"/>
      <c r="AD96" s="365"/>
      <c r="AE96" s="366"/>
      <c r="AF96" s="62"/>
      <c r="AG96" s="62"/>
    </row>
    <row r="97" spans="1:59" ht="9.9499999999999993" customHeight="1" x14ac:dyDescent="0.4">
      <c r="B97" s="63"/>
      <c r="C97" s="63"/>
      <c r="D97" s="63"/>
      <c r="E97" s="62"/>
      <c r="F97" s="62"/>
      <c r="G97" s="62"/>
      <c r="H97" s="62"/>
      <c r="I97" s="62"/>
      <c r="J97" s="62"/>
      <c r="K97" s="99"/>
      <c r="L97" s="96"/>
      <c r="M97" s="62"/>
      <c r="N97" s="62"/>
      <c r="O97" s="62"/>
      <c r="P97" s="96"/>
      <c r="Q97" s="62"/>
      <c r="R97" s="103"/>
      <c r="S97" s="100"/>
      <c r="T97" s="100"/>
      <c r="U97" s="107"/>
      <c r="V97" s="100"/>
      <c r="W97" s="352"/>
      <c r="X97" s="337"/>
      <c r="Y97" s="338"/>
      <c r="Z97" s="395"/>
      <c r="AA97" s="368"/>
      <c r="AB97" s="368"/>
      <c r="AC97" s="368"/>
      <c r="AD97" s="368"/>
      <c r="AE97" s="369"/>
      <c r="AF97" s="62"/>
      <c r="AG97" s="62"/>
    </row>
    <row r="98" spans="1:59" ht="9.9499999999999993" customHeight="1" x14ac:dyDescent="0.4">
      <c r="B98" s="63"/>
      <c r="C98" s="63"/>
      <c r="D98" s="63"/>
      <c r="E98" s="62"/>
      <c r="F98" s="62"/>
      <c r="G98" s="62"/>
      <c r="H98" s="62"/>
      <c r="I98" s="88"/>
      <c r="J98" s="62"/>
      <c r="K98" s="62"/>
      <c r="L98" s="96"/>
      <c r="M98" s="62"/>
      <c r="N98" s="62"/>
      <c r="O98" s="62"/>
      <c r="P98" s="67"/>
      <c r="Q98" s="65"/>
      <c r="R98" s="104"/>
      <c r="S98" s="65"/>
      <c r="T98" s="62"/>
      <c r="U98" s="95"/>
      <c r="V98" s="62"/>
      <c r="W98" s="63"/>
      <c r="X98" s="63"/>
      <c r="Y98" s="62"/>
      <c r="Z98" s="62"/>
      <c r="AA98" s="62"/>
      <c r="AB98" s="62"/>
      <c r="AC98" s="62"/>
      <c r="AD98" s="62"/>
      <c r="AE98" s="62"/>
      <c r="AF98" s="95"/>
      <c r="AG98" s="62"/>
    </row>
    <row r="99" spans="1:59" ht="9.9499999999999993" customHeight="1" x14ac:dyDescent="0.4"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96"/>
      <c r="M99" s="62"/>
      <c r="N99" s="62"/>
      <c r="O99" s="62"/>
      <c r="P99" s="62"/>
      <c r="Q99" s="62"/>
      <c r="R99" s="98"/>
      <c r="S99" s="62"/>
      <c r="T99" s="62"/>
      <c r="U99" s="95"/>
      <c r="V99" s="62"/>
      <c r="W99" s="63"/>
      <c r="X99" s="63"/>
      <c r="Y99" s="62"/>
      <c r="Z99" s="62"/>
      <c r="AA99" s="62"/>
      <c r="AB99" s="62"/>
      <c r="AC99" s="62"/>
      <c r="AD99" s="62"/>
      <c r="AE99" s="62"/>
      <c r="AF99" s="95"/>
      <c r="AG99" s="62"/>
    </row>
    <row r="100" spans="1:59" ht="9.9499999999999993" customHeight="1" x14ac:dyDescent="0.4"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7"/>
      <c r="M100" s="65"/>
      <c r="N100" s="65"/>
      <c r="O100" s="65"/>
      <c r="P100" s="65"/>
      <c r="Q100" s="125"/>
      <c r="R100" s="386" t="s">
        <v>0</v>
      </c>
      <c r="S100" s="63"/>
      <c r="T100" s="62"/>
      <c r="U100" s="95"/>
      <c r="V100" s="62"/>
      <c r="W100" s="63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1:59" ht="9.9499999999999993" customHeight="1" x14ac:dyDescent="0.4"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387"/>
      <c r="S101" s="62"/>
      <c r="T101" s="62"/>
      <c r="U101" s="95"/>
      <c r="V101" s="62"/>
      <c r="W101" s="63"/>
      <c r="X101" s="62"/>
      <c r="Y101" s="62"/>
      <c r="Z101" s="62"/>
      <c r="AA101" s="62"/>
      <c r="AB101" s="62"/>
      <c r="AC101" s="62"/>
      <c r="AD101" s="62"/>
      <c r="AE101" s="62"/>
      <c r="AF101" s="95"/>
      <c r="AG101" s="62"/>
    </row>
    <row r="102" spans="1:59" ht="9.9499999999999993" customHeight="1" x14ac:dyDescent="0.4"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8"/>
      <c r="S102" s="62"/>
      <c r="T102" s="62"/>
      <c r="U102" s="95"/>
      <c r="V102" s="62"/>
      <c r="W102" s="63"/>
      <c r="X102" s="62"/>
      <c r="Y102" s="62"/>
      <c r="Z102" s="62"/>
      <c r="AA102" s="62"/>
      <c r="AB102" s="62"/>
      <c r="AC102" s="62"/>
      <c r="AD102" s="62"/>
      <c r="AE102" s="62"/>
      <c r="AF102" s="95"/>
      <c r="AG102" s="62"/>
    </row>
    <row r="103" spans="1:59" ht="9.9499999999999993" customHeight="1" x14ac:dyDescent="0.4"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04"/>
      <c r="S103" s="65"/>
      <c r="T103" s="65"/>
      <c r="U103" s="105"/>
      <c r="V103" s="65"/>
      <c r="W103" s="352">
        <v>4</v>
      </c>
      <c r="X103" s="334" t="s">
        <v>309</v>
      </c>
      <c r="Y103" s="399"/>
      <c r="Z103" s="394"/>
      <c r="AA103" s="365"/>
      <c r="AB103" s="365"/>
      <c r="AC103" s="365"/>
      <c r="AD103" s="365"/>
      <c r="AE103" s="366"/>
      <c r="AF103" s="95"/>
      <c r="AG103" s="62"/>
    </row>
    <row r="104" spans="1:59" ht="9.9499999999999993" customHeight="1" x14ac:dyDescent="0.4"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5"/>
      <c r="S104" s="62"/>
      <c r="T104" s="62"/>
      <c r="U104" s="95"/>
      <c r="V104" s="62"/>
      <c r="W104" s="352"/>
      <c r="X104" s="337"/>
      <c r="Y104" s="400"/>
      <c r="Z104" s="395"/>
      <c r="AA104" s="368"/>
      <c r="AB104" s="368"/>
      <c r="AC104" s="368"/>
      <c r="AD104" s="368"/>
      <c r="AE104" s="369"/>
      <c r="AF104" s="95"/>
      <c r="AG104" s="62"/>
    </row>
    <row r="106" spans="1:59" s="212" customFormat="1" ht="15" customHeight="1" x14ac:dyDescent="0.4">
      <c r="A106" s="347" t="s">
        <v>6</v>
      </c>
      <c r="B106" s="348"/>
      <c r="C106" s="348"/>
      <c r="D106" s="349"/>
      <c r="E106" s="348" t="s">
        <v>32</v>
      </c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9"/>
      <c r="AB106" s="347" t="s">
        <v>8</v>
      </c>
      <c r="AC106" s="348"/>
      <c r="AD106" s="348"/>
      <c r="AE106" s="349"/>
      <c r="AG106" s="214"/>
    </row>
    <row r="107" spans="1:59" s="212" customFormat="1" ht="12" customHeight="1" x14ac:dyDescent="0.4">
      <c r="A107" s="311" t="s">
        <v>324</v>
      </c>
      <c r="B107" s="312"/>
      <c r="C107" s="312"/>
      <c r="D107" s="313"/>
      <c r="E107" s="308">
        <v>1</v>
      </c>
      <c r="F107" s="330"/>
      <c r="G107" s="342"/>
      <c r="H107" s="299"/>
      <c r="I107" s="299"/>
      <c r="J107" s="299"/>
      <c r="K107" s="299"/>
      <c r="L107" s="302"/>
      <c r="M107" s="326" t="str">
        <f>IF(OR(O107="",O108=""),"",O107+O108)</f>
        <v/>
      </c>
      <c r="N107" s="327"/>
      <c r="O107" s="271"/>
      <c r="P107" s="272" t="s">
        <v>21</v>
      </c>
      <c r="Q107" s="271"/>
      <c r="R107" s="326" t="str">
        <f>IF(OR(Q107="",Q108=""),"",Q107+Q108)</f>
        <v/>
      </c>
      <c r="S107" s="327"/>
      <c r="T107" s="308"/>
      <c r="U107" s="299"/>
      <c r="V107" s="299"/>
      <c r="W107" s="299"/>
      <c r="X107" s="299"/>
      <c r="Y107" s="330"/>
      <c r="Z107" s="342">
        <v>2</v>
      </c>
      <c r="AA107" s="302"/>
      <c r="AB107" s="308">
        <v>3</v>
      </c>
      <c r="AC107" s="302"/>
      <c r="AD107" s="308">
        <v>4</v>
      </c>
      <c r="AE107" s="302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58"/>
      <c r="AQ107" s="216"/>
      <c r="AR107" s="216"/>
      <c r="AS107" s="216"/>
      <c r="AT107" s="216"/>
      <c r="AU107" s="216"/>
      <c r="AV107" s="216"/>
      <c r="AW107" s="214"/>
      <c r="AX107" s="214"/>
      <c r="AY107" s="214"/>
      <c r="AZ107" s="214"/>
      <c r="BA107" s="214"/>
      <c r="BB107" s="214"/>
      <c r="BC107" s="216"/>
      <c r="BD107" s="216"/>
      <c r="BE107" s="214"/>
      <c r="BF107" s="214"/>
      <c r="BG107" s="214"/>
    </row>
    <row r="108" spans="1:59" s="212" customFormat="1" ht="12" customHeight="1" x14ac:dyDescent="0.4">
      <c r="A108" s="314"/>
      <c r="B108" s="315"/>
      <c r="C108" s="315"/>
      <c r="D108" s="316"/>
      <c r="E108" s="309"/>
      <c r="F108" s="340"/>
      <c r="G108" s="350"/>
      <c r="H108" s="332"/>
      <c r="I108" s="332"/>
      <c r="J108" s="332"/>
      <c r="K108" s="332"/>
      <c r="L108" s="351"/>
      <c r="M108" s="328"/>
      <c r="N108" s="329"/>
      <c r="O108" s="292"/>
      <c r="P108" s="293" t="s">
        <v>21</v>
      </c>
      <c r="Q108" s="292"/>
      <c r="R108" s="328"/>
      <c r="S108" s="329"/>
      <c r="T108" s="331"/>
      <c r="U108" s="332"/>
      <c r="V108" s="332"/>
      <c r="W108" s="332"/>
      <c r="X108" s="332"/>
      <c r="Y108" s="333"/>
      <c r="Z108" s="343"/>
      <c r="AA108" s="303"/>
      <c r="AB108" s="309"/>
      <c r="AC108" s="303"/>
      <c r="AD108" s="309"/>
      <c r="AE108" s="303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58"/>
      <c r="AQ108" s="216"/>
      <c r="AR108" s="216"/>
      <c r="AS108" s="216"/>
      <c r="AT108" s="216"/>
      <c r="AU108" s="216"/>
      <c r="AV108" s="216"/>
      <c r="AW108" s="214"/>
      <c r="AX108" s="214"/>
      <c r="AY108" s="214"/>
      <c r="AZ108" s="214"/>
      <c r="BA108" s="214"/>
      <c r="BB108" s="214"/>
      <c r="BC108" s="216"/>
      <c r="BD108" s="216"/>
      <c r="BE108" s="214"/>
      <c r="BF108" s="214"/>
      <c r="BG108" s="214"/>
    </row>
    <row r="109" spans="1:59" s="212" customFormat="1" ht="12" customHeight="1" x14ac:dyDescent="0.4">
      <c r="A109" s="317"/>
      <c r="B109" s="318"/>
      <c r="C109" s="318"/>
      <c r="D109" s="319"/>
      <c r="E109" s="310"/>
      <c r="F109" s="341"/>
      <c r="G109" s="305" t="s">
        <v>319</v>
      </c>
      <c r="H109" s="306"/>
      <c r="I109" s="306"/>
      <c r="J109" s="306"/>
      <c r="K109" s="306"/>
      <c r="L109" s="307"/>
      <c r="M109" s="285"/>
      <c r="N109" s="286" t="s">
        <v>320</v>
      </c>
      <c r="O109" s="287"/>
      <c r="P109" s="288" t="s">
        <v>322</v>
      </c>
      <c r="Q109" s="287"/>
      <c r="R109" s="285" t="s">
        <v>321</v>
      </c>
      <c r="S109" s="286"/>
      <c r="T109" s="284"/>
      <c r="U109" s="216"/>
      <c r="V109" s="216"/>
      <c r="W109" s="216"/>
      <c r="X109" s="216"/>
      <c r="Y109" s="289"/>
      <c r="Z109" s="344"/>
      <c r="AA109" s="304"/>
      <c r="AB109" s="310"/>
      <c r="AC109" s="304"/>
      <c r="AD109" s="310"/>
      <c r="AE109" s="30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58"/>
      <c r="AQ109" s="216"/>
      <c r="AR109" s="216"/>
      <c r="AS109" s="216"/>
      <c r="AT109" s="216"/>
      <c r="AU109" s="216"/>
      <c r="AV109" s="216"/>
      <c r="AW109" s="214"/>
      <c r="AX109" s="214"/>
      <c r="AY109" s="214"/>
      <c r="AZ109" s="214"/>
      <c r="BA109" s="214"/>
      <c r="BB109" s="214"/>
      <c r="BC109" s="216"/>
      <c r="BD109" s="216"/>
      <c r="BE109" s="214"/>
      <c r="BF109" s="214"/>
      <c r="BG109" s="214"/>
    </row>
    <row r="110" spans="1:59" s="212" customFormat="1" ht="12" customHeight="1" x14ac:dyDescent="0.4">
      <c r="A110" s="311" t="s">
        <v>325</v>
      </c>
      <c r="B110" s="312"/>
      <c r="C110" s="312"/>
      <c r="D110" s="313"/>
      <c r="E110" s="308">
        <v>3</v>
      </c>
      <c r="F110" s="330"/>
      <c r="G110" s="320"/>
      <c r="H110" s="321"/>
      <c r="I110" s="321"/>
      <c r="J110" s="321"/>
      <c r="K110" s="321"/>
      <c r="L110" s="322"/>
      <c r="M110" s="326" t="str">
        <f>IF(OR(O110="",O111=""),"",O110+O111)</f>
        <v/>
      </c>
      <c r="N110" s="327"/>
      <c r="O110" s="271"/>
      <c r="P110" s="272" t="s">
        <v>21</v>
      </c>
      <c r="Q110" s="271"/>
      <c r="R110" s="326" t="str">
        <f>IF(OR(Q110="",Q111=""),"",Q110+Q111)</f>
        <v/>
      </c>
      <c r="S110" s="327"/>
      <c r="T110" s="308"/>
      <c r="U110" s="299"/>
      <c r="V110" s="299"/>
      <c r="W110" s="299"/>
      <c r="X110" s="299"/>
      <c r="Y110" s="330"/>
      <c r="Z110" s="342">
        <v>4</v>
      </c>
      <c r="AA110" s="302"/>
      <c r="AB110" s="308">
        <v>1</v>
      </c>
      <c r="AC110" s="302"/>
      <c r="AD110" s="308">
        <v>2</v>
      </c>
      <c r="AE110" s="302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58"/>
      <c r="AQ110" s="216"/>
      <c r="AR110" s="216"/>
      <c r="AS110" s="216"/>
      <c r="AT110" s="216"/>
      <c r="AU110" s="216"/>
      <c r="AV110" s="216"/>
      <c r="AW110" s="214"/>
      <c r="AX110" s="214"/>
      <c r="AY110" s="214"/>
      <c r="AZ110" s="214"/>
      <c r="BA110" s="214"/>
      <c r="BB110" s="214"/>
      <c r="BC110" s="216"/>
      <c r="BD110" s="216"/>
      <c r="BE110" s="214"/>
      <c r="BF110" s="214"/>
      <c r="BG110" s="214"/>
    </row>
    <row r="111" spans="1:59" s="212" customFormat="1" ht="12" customHeight="1" x14ac:dyDescent="0.4">
      <c r="A111" s="314"/>
      <c r="B111" s="315"/>
      <c r="C111" s="315"/>
      <c r="D111" s="316"/>
      <c r="E111" s="309"/>
      <c r="F111" s="340"/>
      <c r="G111" s="323"/>
      <c r="H111" s="324"/>
      <c r="I111" s="324"/>
      <c r="J111" s="324"/>
      <c r="K111" s="324"/>
      <c r="L111" s="325"/>
      <c r="M111" s="328"/>
      <c r="N111" s="329"/>
      <c r="O111" s="292"/>
      <c r="P111" s="293" t="s">
        <v>21</v>
      </c>
      <c r="Q111" s="292"/>
      <c r="R111" s="328"/>
      <c r="S111" s="329"/>
      <c r="T111" s="331"/>
      <c r="U111" s="332"/>
      <c r="V111" s="332"/>
      <c r="W111" s="332"/>
      <c r="X111" s="332"/>
      <c r="Y111" s="333"/>
      <c r="Z111" s="343"/>
      <c r="AA111" s="303"/>
      <c r="AB111" s="309"/>
      <c r="AC111" s="303"/>
      <c r="AD111" s="309"/>
      <c r="AE111" s="303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58"/>
      <c r="AQ111" s="216"/>
      <c r="AR111" s="216"/>
      <c r="AS111" s="216"/>
      <c r="AT111" s="216"/>
      <c r="AU111" s="216"/>
      <c r="AV111" s="216"/>
      <c r="AW111" s="214"/>
      <c r="AX111" s="214"/>
      <c r="AY111" s="214"/>
      <c r="AZ111" s="214"/>
      <c r="BA111" s="214"/>
      <c r="BB111" s="214"/>
      <c r="BC111" s="216"/>
      <c r="BD111" s="216"/>
      <c r="BE111" s="214"/>
      <c r="BF111" s="214"/>
      <c r="BG111" s="214"/>
    </row>
    <row r="112" spans="1:59" s="212" customFormat="1" ht="12" customHeight="1" x14ac:dyDescent="0.4">
      <c r="A112" s="317"/>
      <c r="B112" s="318"/>
      <c r="C112" s="318"/>
      <c r="D112" s="319"/>
      <c r="E112" s="310"/>
      <c r="F112" s="341"/>
      <c r="G112" s="305" t="s">
        <v>319</v>
      </c>
      <c r="H112" s="306"/>
      <c r="I112" s="306"/>
      <c r="J112" s="306"/>
      <c r="K112" s="306"/>
      <c r="L112" s="307"/>
      <c r="M112" s="285"/>
      <c r="N112" s="286" t="s">
        <v>320</v>
      </c>
      <c r="O112" s="287"/>
      <c r="P112" s="288" t="s">
        <v>322</v>
      </c>
      <c r="Q112" s="287"/>
      <c r="R112" s="285" t="s">
        <v>321</v>
      </c>
      <c r="S112" s="286"/>
      <c r="T112" s="284"/>
      <c r="U112" s="216"/>
      <c r="V112" s="216"/>
      <c r="W112" s="216"/>
      <c r="X112" s="216"/>
      <c r="Y112" s="289"/>
      <c r="Z112" s="344"/>
      <c r="AA112" s="304"/>
      <c r="AB112" s="310"/>
      <c r="AC112" s="304"/>
      <c r="AD112" s="310"/>
      <c r="AE112" s="30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58"/>
      <c r="AQ112" s="216"/>
      <c r="AR112" s="216"/>
      <c r="AS112" s="216"/>
      <c r="AT112" s="216"/>
      <c r="AU112" s="216"/>
      <c r="AV112" s="216"/>
      <c r="AW112" s="214"/>
      <c r="AX112" s="214"/>
      <c r="AY112" s="214"/>
      <c r="AZ112" s="214"/>
      <c r="BA112" s="214"/>
      <c r="BB112" s="214"/>
      <c r="BC112" s="216"/>
      <c r="BD112" s="216"/>
      <c r="BE112" s="214"/>
      <c r="BF112" s="214"/>
      <c r="BG112" s="214"/>
    </row>
    <row r="113" spans="1:59" s="212" customFormat="1" ht="12" customHeight="1" x14ac:dyDescent="0.4">
      <c r="A113" s="311" t="s">
        <v>326</v>
      </c>
      <c r="B113" s="312"/>
      <c r="C113" s="312"/>
      <c r="D113" s="313"/>
      <c r="E113" s="308" t="s">
        <v>138</v>
      </c>
      <c r="F113" s="330"/>
      <c r="G113" s="320"/>
      <c r="H113" s="321"/>
      <c r="I113" s="321"/>
      <c r="J113" s="321"/>
      <c r="K113" s="321"/>
      <c r="L113" s="322"/>
      <c r="M113" s="326" t="str">
        <f>IF(OR(O113="",O114=""),"",O113+O114)</f>
        <v/>
      </c>
      <c r="N113" s="327"/>
      <c r="O113" s="271"/>
      <c r="P113" s="272" t="s">
        <v>21</v>
      </c>
      <c r="Q113" s="271"/>
      <c r="R113" s="326" t="str">
        <f>IF(OR(Q113="",Q114=""),"",Q113+Q114)</f>
        <v/>
      </c>
      <c r="S113" s="327"/>
      <c r="T113" s="308"/>
      <c r="U113" s="299"/>
      <c r="V113" s="299"/>
      <c r="W113" s="299"/>
      <c r="X113" s="299"/>
      <c r="Y113" s="330"/>
      <c r="Z113" s="342" t="s">
        <v>139</v>
      </c>
      <c r="AA113" s="302"/>
      <c r="AB113" s="308" t="s">
        <v>147</v>
      </c>
      <c r="AC113" s="302" t="s">
        <v>142</v>
      </c>
      <c r="AD113" s="308" t="s">
        <v>148</v>
      </c>
      <c r="AE113" s="302" t="s">
        <v>142</v>
      </c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58"/>
      <c r="AQ113" s="216"/>
      <c r="AR113" s="216"/>
      <c r="AS113" s="216"/>
      <c r="AT113" s="216"/>
      <c r="AU113" s="216"/>
      <c r="AV113" s="216"/>
      <c r="AW113" s="214"/>
      <c r="AX113" s="214"/>
      <c r="AY113" s="214"/>
      <c r="AZ113" s="214"/>
      <c r="BA113" s="214"/>
      <c r="BB113" s="214"/>
      <c r="BC113" s="216"/>
      <c r="BD113" s="216"/>
      <c r="BE113" s="214"/>
      <c r="BF113" s="214"/>
      <c r="BG113" s="214"/>
    </row>
    <row r="114" spans="1:59" s="212" customFormat="1" ht="12" customHeight="1" x14ac:dyDescent="0.4">
      <c r="A114" s="314"/>
      <c r="B114" s="315"/>
      <c r="C114" s="315"/>
      <c r="D114" s="316"/>
      <c r="E114" s="309"/>
      <c r="F114" s="340"/>
      <c r="G114" s="323"/>
      <c r="H114" s="324"/>
      <c r="I114" s="324"/>
      <c r="J114" s="324"/>
      <c r="K114" s="324"/>
      <c r="L114" s="325"/>
      <c r="M114" s="328"/>
      <c r="N114" s="329"/>
      <c r="O114" s="292"/>
      <c r="P114" s="293" t="s">
        <v>21</v>
      </c>
      <c r="Q114" s="292"/>
      <c r="R114" s="328"/>
      <c r="S114" s="329"/>
      <c r="T114" s="331"/>
      <c r="U114" s="332"/>
      <c r="V114" s="332"/>
      <c r="W114" s="332"/>
      <c r="X114" s="332"/>
      <c r="Y114" s="333"/>
      <c r="Z114" s="343"/>
      <c r="AA114" s="303"/>
      <c r="AB114" s="309"/>
      <c r="AC114" s="303"/>
      <c r="AD114" s="309"/>
      <c r="AE114" s="303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58"/>
      <c r="AQ114" s="216"/>
      <c r="AR114" s="216"/>
      <c r="AS114" s="216"/>
      <c r="AT114" s="216"/>
      <c r="AU114" s="216"/>
      <c r="AV114" s="216"/>
      <c r="AW114" s="214"/>
      <c r="AX114" s="214"/>
      <c r="AY114" s="214"/>
      <c r="AZ114" s="214"/>
      <c r="BA114" s="214"/>
      <c r="BB114" s="214"/>
      <c r="BC114" s="216"/>
      <c r="BD114" s="216"/>
      <c r="BE114" s="214"/>
      <c r="BF114" s="214"/>
      <c r="BG114" s="214"/>
    </row>
    <row r="115" spans="1:59" s="212" customFormat="1" ht="12" customHeight="1" x14ac:dyDescent="0.4">
      <c r="A115" s="317"/>
      <c r="B115" s="318"/>
      <c r="C115" s="318"/>
      <c r="D115" s="319"/>
      <c r="E115" s="310"/>
      <c r="F115" s="341"/>
      <c r="G115" s="305" t="s">
        <v>319</v>
      </c>
      <c r="H115" s="306"/>
      <c r="I115" s="306"/>
      <c r="J115" s="306"/>
      <c r="K115" s="306"/>
      <c r="L115" s="307"/>
      <c r="M115" s="285"/>
      <c r="N115" s="286" t="s">
        <v>320</v>
      </c>
      <c r="O115" s="287"/>
      <c r="P115" s="288" t="s">
        <v>322</v>
      </c>
      <c r="Q115" s="287"/>
      <c r="R115" s="285" t="s">
        <v>321</v>
      </c>
      <c r="S115" s="286"/>
      <c r="T115" s="284"/>
      <c r="U115" s="216"/>
      <c r="V115" s="216"/>
      <c r="W115" s="216"/>
      <c r="X115" s="216"/>
      <c r="Y115" s="289"/>
      <c r="Z115" s="344"/>
      <c r="AA115" s="304"/>
      <c r="AB115" s="310"/>
      <c r="AC115" s="304"/>
      <c r="AD115" s="310"/>
      <c r="AE115" s="30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58"/>
      <c r="AQ115" s="216"/>
      <c r="AR115" s="216"/>
      <c r="AS115" s="216"/>
      <c r="AT115" s="216"/>
      <c r="AU115" s="216"/>
      <c r="AV115" s="216"/>
      <c r="AW115" s="214"/>
      <c r="AX115" s="214"/>
      <c r="AY115" s="214"/>
      <c r="AZ115" s="214"/>
      <c r="BA115" s="214"/>
      <c r="BB115" s="214"/>
      <c r="BC115" s="216"/>
      <c r="BD115" s="216"/>
      <c r="BE115" s="214"/>
      <c r="BF115" s="214"/>
      <c r="BG115" s="214"/>
    </row>
    <row r="116" spans="1:59" s="212" customFormat="1" ht="12" customHeight="1" x14ac:dyDescent="0.4">
      <c r="A116" s="311" t="s">
        <v>327</v>
      </c>
      <c r="B116" s="312"/>
      <c r="C116" s="312"/>
      <c r="D116" s="313"/>
      <c r="E116" s="308" t="s">
        <v>143</v>
      </c>
      <c r="F116" s="299"/>
      <c r="G116" s="320"/>
      <c r="H116" s="321"/>
      <c r="I116" s="321"/>
      <c r="J116" s="321"/>
      <c r="K116" s="321"/>
      <c r="L116" s="322"/>
      <c r="M116" s="326" t="str">
        <f>IF(OR(O116="",O117=""),"",O116+O117)</f>
        <v/>
      </c>
      <c r="N116" s="327"/>
      <c r="O116" s="271"/>
      <c r="P116" s="272" t="s">
        <v>21</v>
      </c>
      <c r="Q116" s="271"/>
      <c r="R116" s="326" t="str">
        <f>IF(OR(Q116="",Q117=""),"",Q116+Q117)</f>
        <v/>
      </c>
      <c r="S116" s="327"/>
      <c r="T116" s="308"/>
      <c r="U116" s="299"/>
      <c r="V116" s="299"/>
      <c r="W116" s="299"/>
      <c r="X116" s="299"/>
      <c r="Y116" s="330"/>
      <c r="Z116" s="299" t="s">
        <v>144</v>
      </c>
      <c r="AA116" s="299"/>
      <c r="AB116" s="308" t="s">
        <v>147</v>
      </c>
      <c r="AC116" s="302" t="s">
        <v>149</v>
      </c>
      <c r="AD116" s="299" t="s">
        <v>148</v>
      </c>
      <c r="AE116" s="302" t="s">
        <v>149</v>
      </c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58"/>
      <c r="AQ116" s="216"/>
      <c r="AR116" s="216"/>
      <c r="AS116" s="216"/>
      <c r="AT116" s="216"/>
      <c r="AU116" s="216"/>
      <c r="AV116" s="216"/>
      <c r="AW116" s="214"/>
      <c r="AX116" s="214"/>
      <c r="AY116" s="214"/>
      <c r="AZ116" s="214"/>
      <c r="BA116" s="214"/>
      <c r="BB116" s="214"/>
      <c r="BC116" s="216"/>
      <c r="BD116" s="216"/>
      <c r="BE116" s="214"/>
      <c r="BF116" s="214"/>
      <c r="BG116" s="214"/>
    </row>
    <row r="117" spans="1:59" s="212" customFormat="1" ht="12" customHeight="1" x14ac:dyDescent="0.4">
      <c r="A117" s="314"/>
      <c r="B117" s="315"/>
      <c r="C117" s="315"/>
      <c r="D117" s="316"/>
      <c r="E117" s="309"/>
      <c r="F117" s="300"/>
      <c r="G117" s="323"/>
      <c r="H117" s="324"/>
      <c r="I117" s="324"/>
      <c r="J117" s="324"/>
      <c r="K117" s="324"/>
      <c r="L117" s="325"/>
      <c r="M117" s="328"/>
      <c r="N117" s="329"/>
      <c r="O117" s="292"/>
      <c r="P117" s="293" t="s">
        <v>21</v>
      </c>
      <c r="Q117" s="292"/>
      <c r="R117" s="328"/>
      <c r="S117" s="329"/>
      <c r="T117" s="331"/>
      <c r="U117" s="332"/>
      <c r="V117" s="332"/>
      <c r="W117" s="332"/>
      <c r="X117" s="332"/>
      <c r="Y117" s="333"/>
      <c r="Z117" s="300"/>
      <c r="AA117" s="300"/>
      <c r="AB117" s="309"/>
      <c r="AC117" s="303"/>
      <c r="AD117" s="300"/>
      <c r="AE117" s="303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58"/>
      <c r="AQ117" s="216"/>
      <c r="AR117" s="216"/>
      <c r="AS117" s="216"/>
      <c r="AT117" s="216"/>
      <c r="AU117" s="216"/>
      <c r="AV117" s="216"/>
      <c r="AW117" s="214"/>
      <c r="AX117" s="214"/>
      <c r="AY117" s="214"/>
      <c r="AZ117" s="214"/>
      <c r="BA117" s="214"/>
      <c r="BB117" s="214"/>
      <c r="BC117" s="216"/>
      <c r="BD117" s="216"/>
      <c r="BE117" s="214"/>
      <c r="BF117" s="214"/>
      <c r="BG117" s="214"/>
    </row>
    <row r="118" spans="1:59" s="212" customFormat="1" ht="12" customHeight="1" x14ac:dyDescent="0.4">
      <c r="A118" s="317"/>
      <c r="B118" s="318"/>
      <c r="C118" s="318"/>
      <c r="D118" s="319"/>
      <c r="E118" s="310"/>
      <c r="F118" s="301"/>
      <c r="G118" s="305" t="s">
        <v>319</v>
      </c>
      <c r="H118" s="306"/>
      <c r="I118" s="306"/>
      <c r="J118" s="306"/>
      <c r="K118" s="306"/>
      <c r="L118" s="307"/>
      <c r="M118" s="294"/>
      <c r="N118" s="295" t="s">
        <v>320</v>
      </c>
      <c r="O118" s="297"/>
      <c r="P118" s="298" t="s">
        <v>322</v>
      </c>
      <c r="Q118" s="297"/>
      <c r="R118" s="294" t="s">
        <v>321</v>
      </c>
      <c r="S118" s="295"/>
      <c r="T118" s="290"/>
      <c r="U118" s="291"/>
      <c r="V118" s="291"/>
      <c r="W118" s="291"/>
      <c r="X118" s="291"/>
      <c r="Y118" s="296"/>
      <c r="Z118" s="301"/>
      <c r="AA118" s="301"/>
      <c r="AB118" s="310"/>
      <c r="AC118" s="304"/>
      <c r="AD118" s="301"/>
      <c r="AE118" s="30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58"/>
      <c r="AQ118" s="216"/>
      <c r="AR118" s="216"/>
      <c r="AS118" s="216"/>
      <c r="AT118" s="216"/>
      <c r="AU118" s="216"/>
      <c r="AV118" s="216"/>
      <c r="AW118" s="214"/>
      <c r="AX118" s="214"/>
      <c r="AY118" s="214"/>
      <c r="AZ118" s="214"/>
      <c r="BA118" s="214"/>
      <c r="BB118" s="214"/>
      <c r="BC118" s="216"/>
      <c r="BD118" s="216"/>
      <c r="BE118" s="214"/>
      <c r="BF118" s="214"/>
      <c r="BG118" s="214"/>
    </row>
    <row r="119" spans="1:59" ht="13.5" customHeight="1" x14ac:dyDescent="0.4">
      <c r="A119" s="204"/>
      <c r="B119" s="204"/>
      <c r="C119" s="204"/>
      <c r="D119" s="204"/>
      <c r="E119" s="140"/>
      <c r="F119" s="140"/>
      <c r="G119" s="140"/>
      <c r="H119" s="140"/>
      <c r="I119" s="140"/>
      <c r="J119" s="140"/>
      <c r="K119" s="140"/>
      <c r="L119" s="140"/>
      <c r="M119" s="205"/>
      <c r="N119" s="205"/>
      <c r="O119" s="205"/>
      <c r="P119" s="206"/>
      <c r="Q119" s="205"/>
      <c r="R119" s="205"/>
      <c r="S119" s="205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32"/>
      <c r="AQ119" s="140"/>
      <c r="AR119" s="140"/>
      <c r="AS119" s="140"/>
      <c r="AT119" s="140"/>
      <c r="AU119" s="140"/>
      <c r="AV119" s="140"/>
      <c r="AW119" s="150"/>
      <c r="AX119" s="150"/>
      <c r="AY119" s="150"/>
      <c r="AZ119" s="150"/>
      <c r="BA119" s="150"/>
      <c r="BB119" s="150"/>
      <c r="BC119" s="140"/>
      <c r="BD119" s="140"/>
      <c r="BE119" s="150"/>
      <c r="BF119" s="150"/>
      <c r="BG119" s="150"/>
    </row>
    <row r="120" spans="1:59" ht="18" customHeight="1" x14ac:dyDescent="0.4">
      <c r="D120" s="61" t="s">
        <v>38</v>
      </c>
    </row>
    <row r="121" spans="1:59" ht="19.5" customHeight="1" x14ac:dyDescent="0.4">
      <c r="D121" s="111" t="s">
        <v>39</v>
      </c>
      <c r="E121" s="87"/>
      <c r="F121" s="112"/>
      <c r="G121" s="111"/>
      <c r="H121" s="87"/>
      <c r="I121" s="87"/>
      <c r="J121" s="87"/>
      <c r="K121" s="87"/>
      <c r="L121" s="87"/>
      <c r="M121" s="87"/>
      <c r="N121" s="87"/>
      <c r="O121" s="87"/>
      <c r="P121" s="112"/>
      <c r="Q121" s="96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59" ht="19.5" customHeight="1" x14ac:dyDescent="0.4">
      <c r="D122" s="111" t="s">
        <v>40</v>
      </c>
      <c r="E122" s="87"/>
      <c r="F122" s="112"/>
      <c r="G122" s="111"/>
      <c r="H122" s="87"/>
      <c r="I122" s="87"/>
      <c r="J122" s="87"/>
      <c r="K122" s="87"/>
      <c r="L122" s="87"/>
      <c r="M122" s="87"/>
      <c r="N122" s="87"/>
      <c r="O122" s="87"/>
      <c r="P122" s="112"/>
      <c r="Q122" s="96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59" ht="19.5" customHeight="1" x14ac:dyDescent="0.4">
      <c r="D123" s="111" t="s">
        <v>41</v>
      </c>
      <c r="E123" s="87"/>
      <c r="F123" s="112"/>
      <c r="G123" s="111"/>
      <c r="H123" s="87"/>
      <c r="I123" s="87"/>
      <c r="J123" s="87"/>
      <c r="K123" s="87"/>
      <c r="L123" s="87"/>
      <c r="M123" s="87"/>
      <c r="N123" s="87"/>
      <c r="O123" s="87"/>
      <c r="P123" s="112"/>
      <c r="Q123" s="96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59" ht="18" customHeight="1" x14ac:dyDescent="0.4"/>
    <row r="125" spans="1:59" ht="18" customHeight="1" x14ac:dyDescent="0.4"/>
    <row r="126" spans="1:59" ht="18" customHeight="1" x14ac:dyDescent="0.4"/>
    <row r="127" spans="1:59" ht="18" customHeight="1" x14ac:dyDescent="0.4"/>
    <row r="128" spans="1:59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</sheetData>
  <mergeCells count="195">
    <mergeCell ref="R79:U79"/>
    <mergeCell ref="A2:AE2"/>
    <mergeCell ref="B73:F73"/>
    <mergeCell ref="G73:K73"/>
    <mergeCell ref="L73:O73"/>
    <mergeCell ref="Q73:U73"/>
    <mergeCell ref="AB106:AE106"/>
    <mergeCell ref="C78:F78"/>
    <mergeCell ref="M107:N108"/>
    <mergeCell ref="R107:S108"/>
    <mergeCell ref="T107:Y108"/>
    <mergeCell ref="V73:Z73"/>
    <mergeCell ref="AA73:AD73"/>
    <mergeCell ref="C74:F74"/>
    <mergeCell ref="R74:U74"/>
    <mergeCell ref="C75:F75"/>
    <mergeCell ref="R75:U75"/>
    <mergeCell ref="C76:F76"/>
    <mergeCell ref="R76:U76"/>
    <mergeCell ref="C77:F77"/>
    <mergeCell ref="R77:U77"/>
    <mergeCell ref="R100:R101"/>
    <mergeCell ref="W103:W104"/>
    <mergeCell ref="X103:Y104"/>
    <mergeCell ref="Z103:AE104"/>
    <mergeCell ref="W83:W84"/>
    <mergeCell ref="W90:W91"/>
    <mergeCell ref="X90:Y91"/>
    <mergeCell ref="Z90:AE91"/>
    <mergeCell ref="R78:U78"/>
    <mergeCell ref="C79:F79"/>
    <mergeCell ref="X83:Y84"/>
    <mergeCell ref="Z83:AE84"/>
    <mergeCell ref="Q82:Q83"/>
    <mergeCell ref="R86:R87"/>
    <mergeCell ref="W85:W86"/>
    <mergeCell ref="P93:P94"/>
    <mergeCell ref="M113:N114"/>
    <mergeCell ref="R113:S114"/>
    <mergeCell ref="T113:Y114"/>
    <mergeCell ref="AB113:AB115"/>
    <mergeCell ref="AC113:AC115"/>
    <mergeCell ref="AD113:AD115"/>
    <mergeCell ref="AE113:AE115"/>
    <mergeCell ref="I69:N70"/>
    <mergeCell ref="U69:U70"/>
    <mergeCell ref="H65:H66"/>
    <mergeCell ref="I65:N66"/>
    <mergeCell ref="H67:H68"/>
    <mergeCell ref="I67:N68"/>
    <mergeCell ref="U67:U68"/>
    <mergeCell ref="V67:AA68"/>
    <mergeCell ref="F60:F61"/>
    <mergeCell ref="U65:U66"/>
    <mergeCell ref="V65:AA66"/>
    <mergeCell ref="U9:U10"/>
    <mergeCell ref="U11:U12"/>
    <mergeCell ref="V13:AA14"/>
    <mergeCell ref="V23:AA24"/>
    <mergeCell ref="C36:F36"/>
    <mergeCell ref="C37:F37"/>
    <mergeCell ref="C38:F38"/>
    <mergeCell ref="Q33:U33"/>
    <mergeCell ref="R34:U34"/>
    <mergeCell ref="R35:U35"/>
    <mergeCell ref="R36:U36"/>
    <mergeCell ref="R37:U37"/>
    <mergeCell ref="R38:U38"/>
    <mergeCell ref="V33:Z33"/>
    <mergeCell ref="AA33:AD33"/>
    <mergeCell ref="AB11:AD12"/>
    <mergeCell ref="AB27:AD28"/>
    <mergeCell ref="I17:N18"/>
    <mergeCell ref="V17:AA18"/>
    <mergeCell ref="V19:AA20"/>
    <mergeCell ref="U23:U24"/>
    <mergeCell ref="V11:AA12"/>
    <mergeCell ref="F9:F10"/>
    <mergeCell ref="F18:F19"/>
    <mergeCell ref="F25:F26"/>
    <mergeCell ref="H7:H8"/>
    <mergeCell ref="H9:H10"/>
    <mergeCell ref="H11:H12"/>
    <mergeCell ref="H15:H16"/>
    <mergeCell ref="H17:H18"/>
    <mergeCell ref="H19:H20"/>
    <mergeCell ref="H23:H24"/>
    <mergeCell ref="H25:H26"/>
    <mergeCell ref="I7:N8"/>
    <mergeCell ref="V7:AA8"/>
    <mergeCell ref="I9:N10"/>
    <mergeCell ref="I15:N16"/>
    <mergeCell ref="I19:N20"/>
    <mergeCell ref="I11:N12"/>
    <mergeCell ref="S9:S12"/>
    <mergeCell ref="S19:S22"/>
    <mergeCell ref="L44:O44"/>
    <mergeCell ref="Q44:U44"/>
    <mergeCell ref="U17:U18"/>
    <mergeCell ref="V44:Z44"/>
    <mergeCell ref="AA44:AD44"/>
    <mergeCell ref="R39:U39"/>
    <mergeCell ref="U19:U20"/>
    <mergeCell ref="I23:N24"/>
    <mergeCell ref="I25:N26"/>
    <mergeCell ref="V21:AA22"/>
    <mergeCell ref="U13:U14"/>
    <mergeCell ref="U21:U22"/>
    <mergeCell ref="G33:K33"/>
    <mergeCell ref="L33:O33"/>
    <mergeCell ref="V9:AA10"/>
    <mergeCell ref="U7:U8"/>
    <mergeCell ref="AB62:AD63"/>
    <mergeCell ref="R47:U47"/>
    <mergeCell ref="R48:U48"/>
    <mergeCell ref="R49:U49"/>
    <mergeCell ref="R50:U50"/>
    <mergeCell ref="H27:H28"/>
    <mergeCell ref="R45:U45"/>
    <mergeCell ref="R46:U46"/>
    <mergeCell ref="I27:N28"/>
    <mergeCell ref="H58:H59"/>
    <mergeCell ref="I58:N59"/>
    <mergeCell ref="U58:U59"/>
    <mergeCell ref="V58:AA59"/>
    <mergeCell ref="S60:S61"/>
    <mergeCell ref="H60:H61"/>
    <mergeCell ref="I60:N61"/>
    <mergeCell ref="U60:U61"/>
    <mergeCell ref="V60:AA61"/>
    <mergeCell ref="H62:H63"/>
    <mergeCell ref="I62:N63"/>
    <mergeCell ref="U62:U63"/>
    <mergeCell ref="V62:AA63"/>
    <mergeCell ref="A42:AE42"/>
    <mergeCell ref="A31:AE31"/>
    <mergeCell ref="B33:F33"/>
    <mergeCell ref="A106:D106"/>
    <mergeCell ref="E106:AA106"/>
    <mergeCell ref="G107:L108"/>
    <mergeCell ref="G113:L114"/>
    <mergeCell ref="A113:D115"/>
    <mergeCell ref="E113:F115"/>
    <mergeCell ref="Z113:AA115"/>
    <mergeCell ref="G115:L115"/>
    <mergeCell ref="C50:F50"/>
    <mergeCell ref="C45:F45"/>
    <mergeCell ref="C34:F34"/>
    <mergeCell ref="C47:F47"/>
    <mergeCell ref="C48:F48"/>
    <mergeCell ref="C49:F49"/>
    <mergeCell ref="C46:F46"/>
    <mergeCell ref="B44:F44"/>
    <mergeCell ref="G44:K44"/>
    <mergeCell ref="C35:F35"/>
    <mergeCell ref="C39:F39"/>
    <mergeCell ref="S68:S69"/>
    <mergeCell ref="V69:AA70"/>
    <mergeCell ref="F68:F69"/>
    <mergeCell ref="H69:H70"/>
    <mergeCell ref="A93:D94"/>
    <mergeCell ref="A107:D109"/>
    <mergeCell ref="E107:F109"/>
    <mergeCell ref="Z107:AA109"/>
    <mergeCell ref="G109:L109"/>
    <mergeCell ref="A110:D112"/>
    <mergeCell ref="E110:F112"/>
    <mergeCell ref="G110:L111"/>
    <mergeCell ref="M110:N111"/>
    <mergeCell ref="R110:S111"/>
    <mergeCell ref="T110:Y111"/>
    <mergeCell ref="Z110:AA112"/>
    <mergeCell ref="G112:L112"/>
    <mergeCell ref="E93:J94"/>
    <mergeCell ref="L93:L94"/>
    <mergeCell ref="Q93:V94"/>
    <mergeCell ref="W96:W97"/>
    <mergeCell ref="X96:Y97"/>
    <mergeCell ref="Z96:AE97"/>
    <mergeCell ref="AD116:AD118"/>
    <mergeCell ref="AE116:AE118"/>
    <mergeCell ref="G118:L118"/>
    <mergeCell ref="AB107:AC109"/>
    <mergeCell ref="AD107:AE109"/>
    <mergeCell ref="AB110:AC112"/>
    <mergeCell ref="AD110:AE112"/>
    <mergeCell ref="A116:D118"/>
    <mergeCell ref="E116:F118"/>
    <mergeCell ref="G116:L117"/>
    <mergeCell ref="M116:N117"/>
    <mergeCell ref="R116:S117"/>
    <mergeCell ref="T116:Y117"/>
    <mergeCell ref="Z116:AA118"/>
    <mergeCell ref="AB116:AB118"/>
    <mergeCell ref="AC116:AC118"/>
  </mergeCells>
  <phoneticPr fontId="11"/>
  <printOptions horizontalCentered="1"/>
  <pageMargins left="0.39370078740157483" right="0.39370078740157483" top="0.19685039370078741" bottom="0.19685039370078741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3DBD-B3B5-427B-A529-A9631C5FF0CA}">
  <dimension ref="B4:AE45"/>
  <sheetViews>
    <sheetView view="pageBreakPreview" zoomScaleNormal="100" zoomScaleSheetLayoutView="100" workbookViewId="0">
      <selection activeCell="AJ4" sqref="AJ4"/>
    </sheetView>
  </sheetViews>
  <sheetFormatPr defaultRowHeight="14.25" x14ac:dyDescent="0.4"/>
  <cols>
    <col min="1" max="1" width="3.375" style="154" customWidth="1"/>
    <col min="2" max="29" width="3.125" style="154" customWidth="1"/>
    <col min="30" max="30" width="4.625" style="154" hidden="1" customWidth="1"/>
    <col min="31" max="31" width="5.5" style="154" customWidth="1"/>
    <col min="32" max="42" width="3.625" style="154" customWidth="1"/>
    <col min="43" max="16384" width="9" style="154"/>
  </cols>
  <sheetData>
    <row r="4" spans="2:30" ht="18.75" customHeight="1" x14ac:dyDescent="0.4">
      <c r="W4" s="180"/>
      <c r="X4" s="180"/>
      <c r="Y4" s="180"/>
      <c r="Z4" s="180"/>
      <c r="AA4" s="180"/>
      <c r="AB4" s="152"/>
      <c r="AC4" s="152"/>
      <c r="AD4" s="152"/>
    </row>
    <row r="5" spans="2:30" ht="14.25" customHeight="1" x14ac:dyDescent="0.4">
      <c r="V5" s="748">
        <v>43617</v>
      </c>
      <c r="W5" s="748"/>
      <c r="X5" s="748"/>
      <c r="Y5" s="748"/>
      <c r="Z5" s="748"/>
      <c r="AA5" s="748"/>
    </row>
    <row r="7" spans="2:30" ht="6" customHeight="1" thickBot="1" x14ac:dyDescent="0.45"/>
    <row r="8" spans="2:30" ht="20.100000000000001" customHeight="1" thickTop="1" x14ac:dyDescent="0.4">
      <c r="C8" s="825"/>
      <c r="D8" s="826"/>
      <c r="E8" s="155"/>
      <c r="F8" s="831"/>
      <c r="G8" s="832"/>
      <c r="H8" s="832"/>
      <c r="I8" s="832"/>
      <c r="J8" s="833"/>
      <c r="N8" s="671" t="s">
        <v>282</v>
      </c>
      <c r="O8" s="672"/>
      <c r="P8" s="279">
        <v>1</v>
      </c>
      <c r="Q8" s="680" t="s">
        <v>288</v>
      </c>
      <c r="R8" s="681"/>
      <c r="S8" s="681"/>
      <c r="T8" s="681"/>
      <c r="U8" s="682"/>
    </row>
    <row r="9" spans="2:30" ht="20.100000000000001" customHeight="1" x14ac:dyDescent="0.4">
      <c r="C9" s="827"/>
      <c r="D9" s="828"/>
      <c r="E9" s="156"/>
      <c r="F9" s="834"/>
      <c r="G9" s="835"/>
      <c r="H9" s="835"/>
      <c r="I9" s="835"/>
      <c r="J9" s="836"/>
      <c r="N9" s="673"/>
      <c r="O9" s="674"/>
      <c r="P9" s="280">
        <v>2</v>
      </c>
      <c r="Q9" s="677" t="s">
        <v>289</v>
      </c>
      <c r="R9" s="678"/>
      <c r="S9" s="678"/>
      <c r="T9" s="678"/>
      <c r="U9" s="679"/>
    </row>
    <row r="10" spans="2:30" ht="20.100000000000001" customHeight="1" x14ac:dyDescent="0.4">
      <c r="C10" s="827"/>
      <c r="D10" s="828"/>
      <c r="E10" s="156"/>
      <c r="F10" s="834"/>
      <c r="G10" s="835"/>
      <c r="H10" s="835"/>
      <c r="I10" s="835"/>
      <c r="J10" s="836"/>
      <c r="N10" s="673"/>
      <c r="O10" s="674"/>
      <c r="P10" s="280">
        <v>3</v>
      </c>
      <c r="Q10" s="677" t="s">
        <v>290</v>
      </c>
      <c r="R10" s="678"/>
      <c r="S10" s="678"/>
      <c r="T10" s="678"/>
      <c r="U10" s="679"/>
    </row>
    <row r="11" spans="2:30" ht="20.100000000000001" customHeight="1" thickBot="1" x14ac:dyDescent="0.45">
      <c r="C11" s="829"/>
      <c r="D11" s="830"/>
      <c r="E11" s="157"/>
      <c r="F11" s="822"/>
      <c r="G11" s="823"/>
      <c r="H11" s="823"/>
      <c r="I11" s="823"/>
      <c r="J11" s="824"/>
      <c r="N11" s="675"/>
      <c r="O11" s="676"/>
      <c r="P11" s="281">
        <v>4</v>
      </c>
      <c r="Q11" s="668" t="s">
        <v>291</v>
      </c>
      <c r="R11" s="669"/>
      <c r="S11" s="669"/>
      <c r="T11" s="669"/>
      <c r="U11" s="670"/>
    </row>
    <row r="12" spans="2:30" ht="7.5" customHeight="1" thickTop="1" x14ac:dyDescent="0.4"/>
    <row r="13" spans="2:30" ht="15.75" customHeight="1" thickBot="1" x14ac:dyDescent="0.45">
      <c r="C13" s="61" t="s">
        <v>296</v>
      </c>
    </row>
    <row r="14" spans="2:30" ht="20.25" customHeight="1" thickBot="1" x14ac:dyDescent="0.45">
      <c r="B14" s="158"/>
      <c r="C14" s="715" t="s">
        <v>222</v>
      </c>
      <c r="D14" s="713"/>
      <c r="E14" s="714"/>
      <c r="F14" s="712" t="s">
        <v>225</v>
      </c>
      <c r="G14" s="713"/>
      <c r="H14" s="713"/>
      <c r="I14" s="713"/>
      <c r="J14" s="716"/>
      <c r="K14" s="715" t="s">
        <v>223</v>
      </c>
      <c r="L14" s="713"/>
      <c r="M14" s="713"/>
      <c r="N14" s="713"/>
      <c r="O14" s="713"/>
      <c r="P14" s="713"/>
      <c r="Q14" s="716"/>
      <c r="R14" s="715" t="s">
        <v>225</v>
      </c>
      <c r="S14" s="713"/>
      <c r="T14" s="713"/>
      <c r="U14" s="713"/>
      <c r="V14" s="714"/>
      <c r="W14" s="113"/>
      <c r="X14" s="712" t="s">
        <v>283</v>
      </c>
      <c r="Y14" s="713"/>
      <c r="Z14" s="713"/>
      <c r="AA14" s="714"/>
      <c r="AB14" s="809"/>
      <c r="AC14" s="810"/>
    </row>
    <row r="15" spans="2:30" ht="15.75" customHeight="1" x14ac:dyDescent="0.4">
      <c r="B15" s="691">
        <v>1</v>
      </c>
      <c r="C15" s="692">
        <v>0.70833333333333337</v>
      </c>
      <c r="D15" s="693"/>
      <c r="E15" s="694"/>
      <c r="F15" s="811" t="str">
        <f>Q8</f>
        <v>ＦＣみらい Ｖ</v>
      </c>
      <c r="G15" s="812"/>
      <c r="H15" s="812"/>
      <c r="I15" s="812"/>
      <c r="J15" s="813"/>
      <c r="K15" s="814"/>
      <c r="L15" s="815"/>
      <c r="M15" s="160"/>
      <c r="N15" s="161" t="s">
        <v>226</v>
      </c>
      <c r="O15" s="160"/>
      <c r="P15" s="814"/>
      <c r="Q15" s="815"/>
      <c r="R15" s="816" t="str">
        <f>Q9</f>
        <v>カテット白沢ＳＳ</v>
      </c>
      <c r="S15" s="812"/>
      <c r="T15" s="812"/>
      <c r="U15" s="812"/>
      <c r="V15" s="817"/>
      <c r="W15" s="116"/>
      <c r="X15" s="818" t="s">
        <v>301</v>
      </c>
      <c r="Y15" s="819"/>
      <c r="Z15" s="820" t="s">
        <v>304</v>
      </c>
      <c r="AA15" s="821"/>
      <c r="AB15" s="776"/>
      <c r="AC15" s="777"/>
      <c r="AD15" s="140"/>
    </row>
    <row r="16" spans="2:30" ht="15.75" customHeight="1" x14ac:dyDescent="0.4">
      <c r="B16" s="687"/>
      <c r="C16" s="688"/>
      <c r="D16" s="689"/>
      <c r="E16" s="690"/>
      <c r="F16" s="792"/>
      <c r="G16" s="696"/>
      <c r="H16" s="696"/>
      <c r="I16" s="696"/>
      <c r="J16" s="697"/>
      <c r="K16" s="700"/>
      <c r="L16" s="701"/>
      <c r="M16" s="151"/>
      <c r="N16" s="162" t="s">
        <v>226</v>
      </c>
      <c r="O16" s="151"/>
      <c r="P16" s="700"/>
      <c r="Q16" s="701"/>
      <c r="R16" s="793"/>
      <c r="S16" s="696"/>
      <c r="T16" s="696"/>
      <c r="U16" s="696"/>
      <c r="V16" s="794"/>
      <c r="W16" s="116"/>
      <c r="X16" s="780"/>
      <c r="Y16" s="781"/>
      <c r="Z16" s="782"/>
      <c r="AA16" s="783"/>
      <c r="AB16" s="776"/>
      <c r="AC16" s="777"/>
      <c r="AD16" s="140"/>
    </row>
    <row r="17" spans="2:29" ht="15.75" customHeight="1" x14ac:dyDescent="0.4">
      <c r="B17" s="687">
        <v>2</v>
      </c>
      <c r="C17" s="688">
        <v>0.72569444444444453</v>
      </c>
      <c r="D17" s="689">
        <v>0.4375</v>
      </c>
      <c r="E17" s="690"/>
      <c r="F17" s="784" t="str">
        <f>Q10</f>
        <v>ＦＣグランディール</v>
      </c>
      <c r="G17" s="719"/>
      <c r="H17" s="719"/>
      <c r="I17" s="719"/>
      <c r="J17" s="720"/>
      <c r="K17" s="721"/>
      <c r="L17" s="722"/>
      <c r="M17" s="163"/>
      <c r="N17" s="164" t="s">
        <v>226</v>
      </c>
      <c r="O17" s="163"/>
      <c r="P17" s="721"/>
      <c r="Q17" s="722"/>
      <c r="R17" s="786" t="str">
        <f>Q11</f>
        <v>富士見ＳＳＳ</v>
      </c>
      <c r="S17" s="719"/>
      <c r="T17" s="719"/>
      <c r="U17" s="719"/>
      <c r="V17" s="787"/>
      <c r="W17" s="116"/>
      <c r="X17" s="778" t="s">
        <v>302</v>
      </c>
      <c r="Y17" s="779"/>
      <c r="Z17" s="772" t="s">
        <v>303</v>
      </c>
      <c r="AA17" s="773"/>
      <c r="AB17" s="776"/>
      <c r="AC17" s="777"/>
    </row>
    <row r="18" spans="2:29" ht="15.75" customHeight="1" x14ac:dyDescent="0.4">
      <c r="B18" s="687"/>
      <c r="C18" s="688"/>
      <c r="D18" s="689"/>
      <c r="E18" s="690"/>
      <c r="F18" s="792"/>
      <c r="G18" s="696"/>
      <c r="H18" s="696"/>
      <c r="I18" s="696"/>
      <c r="J18" s="697"/>
      <c r="K18" s="700"/>
      <c r="L18" s="701"/>
      <c r="M18" s="151"/>
      <c r="N18" s="162" t="s">
        <v>226</v>
      </c>
      <c r="O18" s="151"/>
      <c r="P18" s="700"/>
      <c r="Q18" s="701"/>
      <c r="R18" s="793"/>
      <c r="S18" s="696"/>
      <c r="T18" s="696"/>
      <c r="U18" s="696"/>
      <c r="V18" s="794"/>
      <c r="W18" s="116"/>
      <c r="X18" s="780"/>
      <c r="Y18" s="781"/>
      <c r="Z18" s="782"/>
      <c r="AA18" s="783"/>
      <c r="AB18" s="776"/>
      <c r="AC18" s="777"/>
    </row>
    <row r="19" spans="2:29" ht="15.75" customHeight="1" x14ac:dyDescent="0.4">
      <c r="B19" s="687">
        <v>3</v>
      </c>
      <c r="C19" s="688">
        <v>0.75</v>
      </c>
      <c r="D19" s="689"/>
      <c r="E19" s="690"/>
      <c r="F19" s="784" t="str">
        <f>Q8</f>
        <v>ＦＣみらい Ｖ</v>
      </c>
      <c r="G19" s="719"/>
      <c r="H19" s="719"/>
      <c r="I19" s="719"/>
      <c r="J19" s="720"/>
      <c r="K19" s="721"/>
      <c r="L19" s="722"/>
      <c r="M19" s="163"/>
      <c r="N19" s="164" t="s">
        <v>226</v>
      </c>
      <c r="O19" s="163"/>
      <c r="P19" s="721"/>
      <c r="Q19" s="722"/>
      <c r="R19" s="786" t="str">
        <f>Q10</f>
        <v>ＦＣグランディール</v>
      </c>
      <c r="S19" s="719"/>
      <c r="T19" s="719"/>
      <c r="U19" s="719"/>
      <c r="V19" s="787"/>
      <c r="W19" s="116"/>
      <c r="X19" s="778" t="s">
        <v>303</v>
      </c>
      <c r="Y19" s="779"/>
      <c r="Z19" s="772" t="s">
        <v>304</v>
      </c>
      <c r="AA19" s="773"/>
      <c r="AB19" s="776"/>
      <c r="AC19" s="777"/>
    </row>
    <row r="20" spans="2:29" ht="15.75" customHeight="1" x14ac:dyDescent="0.4">
      <c r="B20" s="687"/>
      <c r="C20" s="688"/>
      <c r="D20" s="689"/>
      <c r="E20" s="690"/>
      <c r="F20" s="792"/>
      <c r="G20" s="696"/>
      <c r="H20" s="696"/>
      <c r="I20" s="696"/>
      <c r="J20" s="697"/>
      <c r="K20" s="700"/>
      <c r="L20" s="701"/>
      <c r="M20" s="151"/>
      <c r="N20" s="162" t="s">
        <v>226</v>
      </c>
      <c r="O20" s="151"/>
      <c r="P20" s="700"/>
      <c r="Q20" s="701"/>
      <c r="R20" s="793"/>
      <c r="S20" s="696"/>
      <c r="T20" s="696"/>
      <c r="U20" s="696"/>
      <c r="V20" s="794"/>
      <c r="W20" s="116"/>
      <c r="X20" s="780"/>
      <c r="Y20" s="781"/>
      <c r="Z20" s="782"/>
      <c r="AA20" s="783"/>
      <c r="AB20" s="776"/>
      <c r="AC20" s="777"/>
    </row>
    <row r="21" spans="2:29" ht="15.75" customHeight="1" x14ac:dyDescent="0.4">
      <c r="B21" s="687">
        <v>4</v>
      </c>
      <c r="C21" s="688">
        <v>0.76736111111111116</v>
      </c>
      <c r="D21" s="689">
        <v>0.4375</v>
      </c>
      <c r="E21" s="690"/>
      <c r="F21" s="784" t="str">
        <f>Q9</f>
        <v>カテット白沢ＳＳ</v>
      </c>
      <c r="G21" s="719"/>
      <c r="H21" s="719"/>
      <c r="I21" s="719"/>
      <c r="J21" s="720"/>
      <c r="K21" s="721"/>
      <c r="L21" s="722"/>
      <c r="M21" s="163"/>
      <c r="N21" s="164" t="s">
        <v>226</v>
      </c>
      <c r="O21" s="163"/>
      <c r="P21" s="721"/>
      <c r="Q21" s="722"/>
      <c r="R21" s="786" t="str">
        <f>Q11</f>
        <v>富士見ＳＳＳ</v>
      </c>
      <c r="S21" s="719"/>
      <c r="T21" s="719"/>
      <c r="U21" s="719"/>
      <c r="V21" s="787"/>
      <c r="W21" s="116"/>
      <c r="X21" s="778" t="s">
        <v>301</v>
      </c>
      <c r="Y21" s="779"/>
      <c r="Z21" s="772" t="s">
        <v>302</v>
      </c>
      <c r="AA21" s="773"/>
      <c r="AB21" s="776"/>
      <c r="AC21" s="777"/>
    </row>
    <row r="22" spans="2:29" ht="15.75" customHeight="1" x14ac:dyDescent="0.4">
      <c r="B22" s="687"/>
      <c r="C22" s="688"/>
      <c r="D22" s="689"/>
      <c r="E22" s="690"/>
      <c r="F22" s="792"/>
      <c r="G22" s="696"/>
      <c r="H22" s="696"/>
      <c r="I22" s="696"/>
      <c r="J22" s="697"/>
      <c r="K22" s="700"/>
      <c r="L22" s="701"/>
      <c r="M22" s="151"/>
      <c r="N22" s="162" t="s">
        <v>226</v>
      </c>
      <c r="O22" s="151"/>
      <c r="P22" s="700"/>
      <c r="Q22" s="701"/>
      <c r="R22" s="793"/>
      <c r="S22" s="696"/>
      <c r="T22" s="696"/>
      <c r="U22" s="696"/>
      <c r="V22" s="794"/>
      <c r="W22" s="116"/>
      <c r="X22" s="780"/>
      <c r="Y22" s="781"/>
      <c r="Z22" s="782"/>
      <c r="AA22" s="783"/>
      <c r="AB22" s="776"/>
      <c r="AC22" s="777"/>
    </row>
    <row r="23" spans="2:29" ht="15.75" customHeight="1" x14ac:dyDescent="0.4">
      <c r="B23" s="687">
        <v>5</v>
      </c>
      <c r="C23" s="688">
        <v>0.79166666666666663</v>
      </c>
      <c r="D23" s="689"/>
      <c r="E23" s="690"/>
      <c r="F23" s="784" t="str">
        <f>Q8</f>
        <v>ＦＣみらい Ｖ</v>
      </c>
      <c r="G23" s="719"/>
      <c r="H23" s="719"/>
      <c r="I23" s="719"/>
      <c r="J23" s="720"/>
      <c r="K23" s="721"/>
      <c r="L23" s="722"/>
      <c r="M23" s="163"/>
      <c r="N23" s="164" t="s">
        <v>226</v>
      </c>
      <c r="O23" s="163"/>
      <c r="P23" s="721"/>
      <c r="Q23" s="722"/>
      <c r="R23" s="786" t="str">
        <f>Q11</f>
        <v>富士見ＳＳＳ</v>
      </c>
      <c r="S23" s="719"/>
      <c r="T23" s="719"/>
      <c r="U23" s="719"/>
      <c r="V23" s="787"/>
      <c r="W23" s="116"/>
      <c r="X23" s="778" t="s">
        <v>303</v>
      </c>
      <c r="Y23" s="779"/>
      <c r="Z23" s="772" t="s">
        <v>301</v>
      </c>
      <c r="AA23" s="773"/>
      <c r="AB23" s="776"/>
      <c r="AC23" s="777"/>
    </row>
    <row r="24" spans="2:29" ht="15.75" customHeight="1" x14ac:dyDescent="0.4">
      <c r="B24" s="687"/>
      <c r="C24" s="688"/>
      <c r="D24" s="689"/>
      <c r="E24" s="690"/>
      <c r="F24" s="792"/>
      <c r="G24" s="696"/>
      <c r="H24" s="696"/>
      <c r="I24" s="696"/>
      <c r="J24" s="697"/>
      <c r="K24" s="700"/>
      <c r="L24" s="701"/>
      <c r="M24" s="151"/>
      <c r="N24" s="162" t="s">
        <v>226</v>
      </c>
      <c r="O24" s="151"/>
      <c r="P24" s="700"/>
      <c r="Q24" s="701"/>
      <c r="R24" s="793"/>
      <c r="S24" s="696"/>
      <c r="T24" s="696"/>
      <c r="U24" s="696"/>
      <c r="V24" s="794"/>
      <c r="W24" s="116"/>
      <c r="X24" s="780"/>
      <c r="Y24" s="781"/>
      <c r="Z24" s="782"/>
      <c r="AA24" s="783"/>
      <c r="AB24" s="776"/>
      <c r="AC24" s="777"/>
    </row>
    <row r="25" spans="2:29" ht="15.75" customHeight="1" x14ac:dyDescent="0.4">
      <c r="B25" s="687">
        <v>6</v>
      </c>
      <c r="C25" s="688">
        <v>0.80902777777777779</v>
      </c>
      <c r="D25" s="689">
        <v>0.4375</v>
      </c>
      <c r="E25" s="690"/>
      <c r="F25" s="784" t="str">
        <f>Q9</f>
        <v>カテット白沢ＳＳ</v>
      </c>
      <c r="G25" s="719"/>
      <c r="H25" s="719"/>
      <c r="I25" s="719"/>
      <c r="J25" s="720"/>
      <c r="K25" s="721"/>
      <c r="L25" s="722"/>
      <c r="M25" s="163"/>
      <c r="N25" s="164" t="s">
        <v>226</v>
      </c>
      <c r="O25" s="163"/>
      <c r="P25" s="721"/>
      <c r="Q25" s="722"/>
      <c r="R25" s="786" t="str">
        <f>Q10</f>
        <v>ＦＣグランディール</v>
      </c>
      <c r="S25" s="719"/>
      <c r="T25" s="719"/>
      <c r="U25" s="719"/>
      <c r="V25" s="787"/>
      <c r="W25" s="116"/>
      <c r="X25" s="778" t="s">
        <v>304</v>
      </c>
      <c r="Y25" s="779"/>
      <c r="Z25" s="772" t="s">
        <v>302</v>
      </c>
      <c r="AA25" s="773"/>
      <c r="AB25" s="776"/>
      <c r="AC25" s="777"/>
    </row>
    <row r="26" spans="2:29" ht="15.75" customHeight="1" x14ac:dyDescent="0.4">
      <c r="B26" s="687"/>
      <c r="C26" s="688"/>
      <c r="D26" s="689"/>
      <c r="E26" s="690"/>
      <c r="F26" s="792"/>
      <c r="G26" s="696"/>
      <c r="H26" s="696"/>
      <c r="I26" s="696"/>
      <c r="J26" s="697"/>
      <c r="K26" s="700"/>
      <c r="L26" s="701"/>
      <c r="M26" s="151"/>
      <c r="N26" s="162" t="s">
        <v>226</v>
      </c>
      <c r="O26" s="151"/>
      <c r="P26" s="700"/>
      <c r="Q26" s="701"/>
      <c r="R26" s="793"/>
      <c r="S26" s="696"/>
      <c r="T26" s="696"/>
      <c r="U26" s="696"/>
      <c r="V26" s="794"/>
      <c r="W26" s="116"/>
      <c r="X26" s="780"/>
      <c r="Y26" s="781"/>
      <c r="Z26" s="782"/>
      <c r="AA26" s="783"/>
      <c r="AB26" s="776"/>
      <c r="AC26" s="777"/>
    </row>
    <row r="27" spans="2:29" ht="15.75" customHeight="1" x14ac:dyDescent="0.4">
      <c r="B27" s="687"/>
      <c r="C27" s="688"/>
      <c r="D27" s="689"/>
      <c r="E27" s="690"/>
      <c r="F27" s="784"/>
      <c r="G27" s="719"/>
      <c r="H27" s="719"/>
      <c r="I27" s="719"/>
      <c r="J27" s="720"/>
      <c r="K27" s="721"/>
      <c r="L27" s="722"/>
      <c r="M27" s="163"/>
      <c r="N27" s="164" t="s">
        <v>226</v>
      </c>
      <c r="O27" s="163"/>
      <c r="P27" s="721"/>
      <c r="Q27" s="722"/>
      <c r="R27" s="786"/>
      <c r="S27" s="719"/>
      <c r="T27" s="719"/>
      <c r="U27" s="719"/>
      <c r="V27" s="787"/>
      <c r="W27" s="116"/>
      <c r="X27" s="778"/>
      <c r="Y27" s="779"/>
      <c r="Z27" s="772"/>
      <c r="AA27" s="773"/>
      <c r="AB27" s="776"/>
      <c r="AC27" s="777"/>
    </row>
    <row r="28" spans="2:29" ht="15.75" customHeight="1" x14ac:dyDescent="0.4">
      <c r="B28" s="687"/>
      <c r="C28" s="688"/>
      <c r="D28" s="689"/>
      <c r="E28" s="690"/>
      <c r="F28" s="792"/>
      <c r="G28" s="696"/>
      <c r="H28" s="696"/>
      <c r="I28" s="696"/>
      <c r="J28" s="697"/>
      <c r="K28" s="700"/>
      <c r="L28" s="701"/>
      <c r="M28" s="151"/>
      <c r="N28" s="162" t="s">
        <v>226</v>
      </c>
      <c r="O28" s="151"/>
      <c r="P28" s="700"/>
      <c r="Q28" s="701"/>
      <c r="R28" s="793"/>
      <c r="S28" s="696"/>
      <c r="T28" s="696"/>
      <c r="U28" s="696"/>
      <c r="V28" s="794"/>
      <c r="W28" s="116"/>
      <c r="X28" s="780"/>
      <c r="Y28" s="781"/>
      <c r="Z28" s="782"/>
      <c r="AA28" s="783"/>
      <c r="AB28" s="776"/>
      <c r="AC28" s="777"/>
    </row>
    <row r="29" spans="2:29" ht="15.75" customHeight="1" x14ac:dyDescent="0.4">
      <c r="B29" s="687"/>
      <c r="C29" s="688"/>
      <c r="D29" s="689"/>
      <c r="E29" s="690"/>
      <c r="F29" s="784"/>
      <c r="G29" s="719"/>
      <c r="H29" s="719"/>
      <c r="I29" s="719"/>
      <c r="J29" s="720"/>
      <c r="K29" s="721"/>
      <c r="L29" s="722"/>
      <c r="M29" s="163"/>
      <c r="N29" s="164" t="s">
        <v>226</v>
      </c>
      <c r="O29" s="163"/>
      <c r="P29" s="721"/>
      <c r="Q29" s="722"/>
      <c r="R29" s="786"/>
      <c r="S29" s="719"/>
      <c r="T29" s="719"/>
      <c r="U29" s="719"/>
      <c r="V29" s="787"/>
      <c r="W29" s="116"/>
      <c r="X29" s="778"/>
      <c r="Y29" s="779"/>
      <c r="Z29" s="772"/>
      <c r="AA29" s="773"/>
      <c r="AB29" s="776"/>
      <c r="AC29" s="777"/>
    </row>
    <row r="30" spans="2:29" ht="15.75" customHeight="1" x14ac:dyDescent="0.4">
      <c r="B30" s="687"/>
      <c r="C30" s="688"/>
      <c r="D30" s="689"/>
      <c r="E30" s="690"/>
      <c r="F30" s="792"/>
      <c r="G30" s="696"/>
      <c r="H30" s="696"/>
      <c r="I30" s="696"/>
      <c r="J30" s="697"/>
      <c r="K30" s="700"/>
      <c r="L30" s="701"/>
      <c r="M30" s="151"/>
      <c r="N30" s="162" t="s">
        <v>226</v>
      </c>
      <c r="O30" s="151"/>
      <c r="P30" s="700"/>
      <c r="Q30" s="701"/>
      <c r="R30" s="793"/>
      <c r="S30" s="696"/>
      <c r="T30" s="696"/>
      <c r="U30" s="696"/>
      <c r="V30" s="794"/>
      <c r="W30" s="116"/>
      <c r="X30" s="780"/>
      <c r="Y30" s="781"/>
      <c r="Z30" s="782"/>
      <c r="AA30" s="783"/>
      <c r="AB30" s="776"/>
      <c r="AC30" s="777"/>
    </row>
    <row r="31" spans="2:29" ht="15.75" customHeight="1" x14ac:dyDescent="0.4">
      <c r="B31" s="687"/>
      <c r="C31" s="688"/>
      <c r="D31" s="689"/>
      <c r="E31" s="690"/>
      <c r="F31" s="784"/>
      <c r="G31" s="719"/>
      <c r="H31" s="719"/>
      <c r="I31" s="719"/>
      <c r="J31" s="720"/>
      <c r="K31" s="721"/>
      <c r="L31" s="722"/>
      <c r="M31" s="163"/>
      <c r="N31" s="164" t="s">
        <v>226</v>
      </c>
      <c r="O31" s="163"/>
      <c r="P31" s="721"/>
      <c r="Q31" s="722"/>
      <c r="R31" s="786"/>
      <c r="S31" s="719"/>
      <c r="T31" s="719"/>
      <c r="U31" s="719"/>
      <c r="V31" s="787"/>
      <c r="W31" s="116"/>
      <c r="X31" s="778"/>
      <c r="Y31" s="779"/>
      <c r="Z31" s="772"/>
      <c r="AA31" s="773"/>
      <c r="AB31" s="776"/>
      <c r="AC31" s="777"/>
    </row>
    <row r="32" spans="2:29" ht="15.75" customHeight="1" thickBot="1" x14ac:dyDescent="0.45">
      <c r="B32" s="749"/>
      <c r="C32" s="755"/>
      <c r="D32" s="756"/>
      <c r="E32" s="757"/>
      <c r="F32" s="785"/>
      <c r="G32" s="758"/>
      <c r="H32" s="758"/>
      <c r="I32" s="758"/>
      <c r="J32" s="759"/>
      <c r="K32" s="760"/>
      <c r="L32" s="761"/>
      <c r="M32" s="182"/>
      <c r="N32" s="183" t="s">
        <v>226</v>
      </c>
      <c r="O32" s="182"/>
      <c r="P32" s="760"/>
      <c r="Q32" s="761"/>
      <c r="R32" s="788"/>
      <c r="S32" s="758"/>
      <c r="T32" s="758"/>
      <c r="U32" s="758"/>
      <c r="V32" s="789"/>
      <c r="W32" s="116"/>
      <c r="X32" s="790"/>
      <c r="Y32" s="791"/>
      <c r="Z32" s="774"/>
      <c r="AA32" s="775"/>
      <c r="AB32" s="776"/>
      <c r="AC32" s="777"/>
    </row>
    <row r="33" spans="2:31" ht="15.75" customHeight="1" x14ac:dyDescent="0.4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15"/>
      <c r="N33" s="153"/>
      <c r="O33" s="115"/>
      <c r="P33" s="159"/>
      <c r="Q33" s="159"/>
      <c r="R33" s="159"/>
      <c r="S33" s="159"/>
      <c r="T33" s="159"/>
      <c r="U33" s="159"/>
      <c r="V33" s="159"/>
      <c r="W33" s="116"/>
      <c r="X33" s="159"/>
      <c r="Y33" s="159"/>
      <c r="Z33" s="159"/>
      <c r="AA33" s="159"/>
      <c r="AB33" s="159"/>
      <c r="AC33" s="159"/>
    </row>
    <row r="34" spans="2:31" ht="15.75" customHeight="1" thickBot="1" x14ac:dyDescent="0.45">
      <c r="P34" s="758" t="s">
        <v>227</v>
      </c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</row>
    <row r="35" spans="2:31" ht="20.100000000000001" customHeight="1" thickBot="1" x14ac:dyDescent="0.45">
      <c r="B35" s="741"/>
      <c r="C35" s="742"/>
      <c r="D35" s="742"/>
      <c r="E35" s="743"/>
      <c r="F35" s="771">
        <f>B36</f>
        <v>0</v>
      </c>
      <c r="G35" s="744"/>
      <c r="H35" s="744"/>
      <c r="I35" s="684"/>
      <c r="J35" s="683">
        <f>B37</f>
        <v>0</v>
      </c>
      <c r="K35" s="744"/>
      <c r="L35" s="744"/>
      <c r="M35" s="684"/>
      <c r="N35" s="683">
        <f>B38</f>
        <v>0</v>
      </c>
      <c r="O35" s="744"/>
      <c r="P35" s="744"/>
      <c r="Q35" s="684"/>
      <c r="R35" s="683">
        <f>B39</f>
        <v>0</v>
      </c>
      <c r="S35" s="744"/>
      <c r="T35" s="744"/>
      <c r="U35" s="684"/>
      <c r="V35" s="683" t="s">
        <v>228</v>
      </c>
      <c r="W35" s="684"/>
      <c r="X35" s="683" t="s">
        <v>223</v>
      </c>
      <c r="Y35" s="684"/>
      <c r="Z35" s="683" t="s">
        <v>229</v>
      </c>
      <c r="AA35" s="684"/>
      <c r="AB35" s="683" t="s">
        <v>281</v>
      </c>
      <c r="AC35" s="684"/>
      <c r="AD35" s="165"/>
      <c r="AE35" s="193" t="s">
        <v>305</v>
      </c>
    </row>
    <row r="36" spans="2:31" ht="20.100000000000001" customHeight="1" x14ac:dyDescent="0.4">
      <c r="B36" s="691"/>
      <c r="C36" s="702"/>
      <c r="D36" s="702"/>
      <c r="E36" s="703"/>
      <c r="F36" s="137"/>
      <c r="G36" s="137"/>
      <c r="H36" s="137"/>
      <c r="I36" s="138"/>
      <c r="J36" s="137" t="str">
        <f>IF(K36&gt;M36,"○",IF(K36&lt;M36,"×",IF(K36=M36,"△")))</f>
        <v>△</v>
      </c>
      <c r="K36" s="136"/>
      <c r="L36" s="166" t="s">
        <v>226</v>
      </c>
      <c r="M36" s="137"/>
      <c r="N36" s="139" t="str">
        <f>IF(O36&gt;Q36,"○",IF(O36&lt;Q36,"×",IF(O36=Q36,"△")))</f>
        <v>△</v>
      </c>
      <c r="O36" s="136"/>
      <c r="P36" s="166" t="s">
        <v>226</v>
      </c>
      <c r="Q36" s="138"/>
      <c r="R36" s="139" t="str">
        <f>IF(S36&gt;U36,"○",IF(S36&lt;U36,"×",IF(S36=U36,"△")))</f>
        <v>△</v>
      </c>
      <c r="S36" s="136"/>
      <c r="T36" s="166" t="s">
        <v>226</v>
      </c>
      <c r="U36" s="138"/>
      <c r="V36" s="685">
        <f>COUNTIF(F36:F36:R36,"○")*3+COUNTIF(F36:R36,"△")</f>
        <v>3</v>
      </c>
      <c r="W36" s="769"/>
      <c r="X36" s="685">
        <f>G36+K36+O36+S36</f>
        <v>0</v>
      </c>
      <c r="Y36" s="769"/>
      <c r="Z36" s="685">
        <f>I36+M36+Q36+U36</f>
        <v>0</v>
      </c>
      <c r="AA36" s="769"/>
      <c r="AB36" s="685">
        <f>X36-Z36</f>
        <v>0</v>
      </c>
      <c r="AC36" s="769"/>
      <c r="AD36" s="139">
        <f>U36+X36*0.001+AA36*0.0001</f>
        <v>0</v>
      </c>
      <c r="AE36" s="192"/>
    </row>
    <row r="37" spans="2:31" ht="20.100000000000001" customHeight="1" x14ac:dyDescent="0.4">
      <c r="B37" s="687"/>
      <c r="C37" s="704"/>
      <c r="D37" s="704"/>
      <c r="E37" s="705"/>
      <c r="F37" s="134" t="str">
        <f>IF(G37&gt;I37,"○",IF(G37&lt;I37,"×",IF(G37=I37,"△")))</f>
        <v>△</v>
      </c>
      <c r="G37" s="184"/>
      <c r="H37" s="168" t="s">
        <v>226</v>
      </c>
      <c r="I37" s="135"/>
      <c r="J37" s="134"/>
      <c r="K37" s="134"/>
      <c r="L37" s="134"/>
      <c r="M37" s="134"/>
      <c r="N37" s="133" t="str">
        <f>IF(O37&gt;Q37,"○",IF(O37&lt;Q37,"×",IF(O37=Q37,"△")))</f>
        <v>△</v>
      </c>
      <c r="O37" s="184"/>
      <c r="P37" s="168" t="s">
        <v>226</v>
      </c>
      <c r="Q37" s="135"/>
      <c r="R37" s="133" t="str">
        <f>IF(S37&gt;U37,"○",IF(S37&lt;U37,"×",IF(S37=U37,"△")))</f>
        <v>△</v>
      </c>
      <c r="S37" s="184"/>
      <c r="T37" s="168" t="s">
        <v>226</v>
      </c>
      <c r="U37" s="135"/>
      <c r="V37" s="345">
        <f>COUNTIF(F37:F37:R37,"○")*3+COUNTIF(F37:R37,"△")</f>
        <v>3</v>
      </c>
      <c r="W37" s="381"/>
      <c r="X37" s="345">
        <f t="shared" ref="X37:X39" si="0">G37+K37+O37+S37</f>
        <v>0</v>
      </c>
      <c r="Y37" s="381"/>
      <c r="Z37" s="345">
        <f t="shared" ref="Z37:Z39" si="1">I37+M37+Q37+U37</f>
        <v>0</v>
      </c>
      <c r="AA37" s="381"/>
      <c r="AB37" s="345">
        <f t="shared" ref="AB37:AB39" si="2">X37-Z37</f>
        <v>0</v>
      </c>
      <c r="AC37" s="381"/>
      <c r="AD37" s="139">
        <f t="shared" ref="AD37:AD39" si="3">U37+X37*0.001+AA37*0.0001</f>
        <v>0</v>
      </c>
      <c r="AE37" s="190"/>
    </row>
    <row r="38" spans="2:31" ht="20.100000000000001" customHeight="1" x14ac:dyDescent="0.4">
      <c r="B38" s="687"/>
      <c r="C38" s="704"/>
      <c r="D38" s="704"/>
      <c r="E38" s="705"/>
      <c r="F38" s="134" t="str">
        <f>IF(G38&gt;I38,"○",IF(G38&lt;I38,"×",IF(G38=I38,"△")))</f>
        <v>△</v>
      </c>
      <c r="G38" s="184"/>
      <c r="H38" s="168" t="s">
        <v>226</v>
      </c>
      <c r="I38" s="135"/>
      <c r="J38" s="134" t="str">
        <f>IF(K38&gt;M38,"○",IF(K38&lt;M38,"×",IF(K38=M38,"△")))</f>
        <v>△</v>
      </c>
      <c r="K38" s="184"/>
      <c r="L38" s="168" t="s">
        <v>226</v>
      </c>
      <c r="M38" s="134"/>
      <c r="N38" s="133"/>
      <c r="O38" s="134"/>
      <c r="P38" s="134"/>
      <c r="Q38" s="135"/>
      <c r="R38" s="133" t="str">
        <f>IF(S38&gt;U38,"○",IF(S38&lt;U38,"×",IF(S38=U38,"△")))</f>
        <v>△</v>
      </c>
      <c r="S38" s="184"/>
      <c r="T38" s="168" t="s">
        <v>226</v>
      </c>
      <c r="U38" s="135"/>
      <c r="V38" s="345">
        <f>COUNTIF(F38:F38:R38,"○")*3+COUNTIF(F38:R38,"△")</f>
        <v>3</v>
      </c>
      <c r="W38" s="381" t="e">
        <f>COUNTIF(#REF!,"○")*3+COUNTIF(#REF!,"△")</f>
        <v>#REF!</v>
      </c>
      <c r="X38" s="345">
        <f t="shared" si="0"/>
        <v>0</v>
      </c>
      <c r="Y38" s="381"/>
      <c r="Z38" s="345">
        <f t="shared" si="1"/>
        <v>0</v>
      </c>
      <c r="AA38" s="381"/>
      <c r="AB38" s="345">
        <f t="shared" si="2"/>
        <v>0</v>
      </c>
      <c r="AC38" s="381"/>
      <c r="AD38" s="139">
        <f t="shared" si="3"/>
        <v>0</v>
      </c>
      <c r="AE38" s="190"/>
    </row>
    <row r="39" spans="2:31" ht="20.100000000000001" customHeight="1" thickBot="1" x14ac:dyDescent="0.45">
      <c r="B39" s="749"/>
      <c r="C39" s="750"/>
      <c r="D39" s="750"/>
      <c r="E39" s="751"/>
      <c r="F39" s="185" t="str">
        <f>IF(G39&gt;I39,"○",IF(G39&lt;I39,"×",IF(G39=I39,"△")))</f>
        <v>△</v>
      </c>
      <c r="G39" s="170"/>
      <c r="H39" s="186" t="s">
        <v>226</v>
      </c>
      <c r="I39" s="172"/>
      <c r="J39" s="185" t="str">
        <f>IF(K39&gt;M39,"○",IF(K39&lt;M39,"×",IF(K39=M39,"△")))</f>
        <v>△</v>
      </c>
      <c r="K39" s="170"/>
      <c r="L39" s="186" t="s">
        <v>226</v>
      </c>
      <c r="M39" s="185"/>
      <c r="N39" s="187" t="str">
        <f>IF(O39&gt;Q39,"○",IF(O39&lt;Q39,"×",IF(O39=Q39,"△")))</f>
        <v>△</v>
      </c>
      <c r="O39" s="170"/>
      <c r="P39" s="186" t="s">
        <v>226</v>
      </c>
      <c r="Q39" s="172"/>
      <c r="R39" s="187"/>
      <c r="S39" s="185"/>
      <c r="T39" s="185"/>
      <c r="U39" s="172"/>
      <c r="V39" s="746">
        <f>COUNTIF(F39:F39:R39,"○")*3+COUNTIF(F39:R39,"△")</f>
        <v>3</v>
      </c>
      <c r="W39" s="767"/>
      <c r="X39" s="746">
        <f t="shared" si="0"/>
        <v>0</v>
      </c>
      <c r="Y39" s="767"/>
      <c r="Z39" s="746">
        <f t="shared" si="1"/>
        <v>0</v>
      </c>
      <c r="AA39" s="767"/>
      <c r="AB39" s="746">
        <f t="shared" si="2"/>
        <v>0</v>
      </c>
      <c r="AC39" s="767"/>
      <c r="AD39" s="181">
        <f t="shared" si="3"/>
        <v>0</v>
      </c>
      <c r="AE39" s="191"/>
    </row>
    <row r="40" spans="2:31" ht="9" customHeight="1" thickBot="1" x14ac:dyDescent="0.45"/>
    <row r="41" spans="2:31" ht="20.100000000000001" customHeight="1" thickBot="1" x14ac:dyDescent="0.45">
      <c r="B41" s="741" t="str">
        <f>N8</f>
        <v>Ｅブロック</v>
      </c>
      <c r="C41" s="742"/>
      <c r="D41" s="742"/>
      <c r="E41" s="743"/>
      <c r="F41" s="771" t="str">
        <f>B42</f>
        <v>ＦＣみらい Ｖ</v>
      </c>
      <c r="G41" s="744"/>
      <c r="H41" s="744"/>
      <c r="I41" s="684"/>
      <c r="J41" s="683" t="str">
        <f>B43</f>
        <v>カテット白沢ＳＳ</v>
      </c>
      <c r="K41" s="744"/>
      <c r="L41" s="744"/>
      <c r="M41" s="684"/>
      <c r="N41" s="683" t="str">
        <f>B44</f>
        <v>ＦＣグランディール</v>
      </c>
      <c r="O41" s="744"/>
      <c r="P41" s="744"/>
      <c r="Q41" s="684"/>
      <c r="R41" s="683" t="str">
        <f>B45</f>
        <v>富士見ＳＳＳ</v>
      </c>
      <c r="S41" s="744"/>
      <c r="T41" s="744"/>
      <c r="U41" s="684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683" t="s">
        <v>281</v>
      </c>
      <c r="AC41" s="684"/>
      <c r="AD41" s="165"/>
      <c r="AE41" s="193" t="s">
        <v>305</v>
      </c>
    </row>
    <row r="42" spans="2:31" ht="20.100000000000001" customHeight="1" x14ac:dyDescent="0.4">
      <c r="B42" s="691" t="str">
        <f>Q8</f>
        <v>ＦＣみらい Ｖ</v>
      </c>
      <c r="C42" s="702"/>
      <c r="D42" s="702"/>
      <c r="E42" s="703"/>
      <c r="F42" s="137"/>
      <c r="G42" s="137"/>
      <c r="H42" s="137"/>
      <c r="I42" s="138"/>
      <c r="J42" s="137" t="str">
        <f>IF(K42&gt;M42,"○",IF(K42&lt;M42,"×",IF(K42=M42,"△")))</f>
        <v>△</v>
      </c>
      <c r="K42" s="136"/>
      <c r="L42" s="166" t="s">
        <v>226</v>
      </c>
      <c r="M42" s="137"/>
      <c r="N42" s="139" t="str">
        <f>IF(O42&gt;Q42,"○",IF(O42&lt;Q42,"×",IF(O42=Q42,"△")))</f>
        <v>△</v>
      </c>
      <c r="O42" s="136"/>
      <c r="P42" s="166" t="s">
        <v>226</v>
      </c>
      <c r="Q42" s="138"/>
      <c r="R42" s="139" t="str">
        <f>IF(S42&gt;U42,"○",IF(S42&lt;U42,"×",IF(S42=U42,"△")))</f>
        <v>△</v>
      </c>
      <c r="S42" s="136"/>
      <c r="T42" s="166" t="s">
        <v>226</v>
      </c>
      <c r="U42" s="138"/>
      <c r="V42" s="685">
        <f>COUNTIF(F42:F42:R42,"○")*3+COUNTIF(F42:R42,"△")</f>
        <v>3</v>
      </c>
      <c r="W42" s="769"/>
      <c r="X42" s="685">
        <f>G42+K42+O42+S42</f>
        <v>0</v>
      </c>
      <c r="Y42" s="769"/>
      <c r="Z42" s="685">
        <f>I42+M42+Q42+U42</f>
        <v>0</v>
      </c>
      <c r="AA42" s="769"/>
      <c r="AB42" s="685">
        <f>X42-Z42</f>
        <v>0</v>
      </c>
      <c r="AC42" s="769"/>
      <c r="AD42" s="139">
        <f>U42+X42*0.001+AA42*0.0001</f>
        <v>0</v>
      </c>
      <c r="AE42" s="192"/>
    </row>
    <row r="43" spans="2:31" ht="20.100000000000001" customHeight="1" x14ac:dyDescent="0.4">
      <c r="B43" s="687" t="str">
        <f>Q9</f>
        <v>カテット白沢ＳＳ</v>
      </c>
      <c r="C43" s="704"/>
      <c r="D43" s="704"/>
      <c r="E43" s="705"/>
      <c r="F43" s="134" t="str">
        <f>IF(G43&gt;I43,"○",IF(G43&lt;I43,"×",IF(G43=I43,"△")))</f>
        <v>△</v>
      </c>
      <c r="G43" s="184"/>
      <c r="H43" s="168" t="s">
        <v>226</v>
      </c>
      <c r="I43" s="135"/>
      <c r="J43" s="134"/>
      <c r="K43" s="134"/>
      <c r="L43" s="134"/>
      <c r="M43" s="134"/>
      <c r="N43" s="133" t="str">
        <f>IF(O43&gt;Q43,"○",IF(O43&lt;Q43,"×",IF(O43=Q43,"△")))</f>
        <v>△</v>
      </c>
      <c r="O43" s="184"/>
      <c r="P43" s="168" t="s">
        <v>226</v>
      </c>
      <c r="Q43" s="135"/>
      <c r="R43" s="133" t="str">
        <f>IF(S43&gt;U43,"○",IF(S43&lt;U43,"×",IF(S43=U43,"△")))</f>
        <v>△</v>
      </c>
      <c r="S43" s="184"/>
      <c r="T43" s="168" t="s">
        <v>226</v>
      </c>
      <c r="U43" s="135"/>
      <c r="V43" s="345">
        <f>COUNTIF(F43:F43:R43,"○")*3+COUNTIF(F43:R43,"△")</f>
        <v>3</v>
      </c>
      <c r="W43" s="381"/>
      <c r="X43" s="345">
        <f t="shared" ref="X43:X45" si="4">G43+K43+O43+S43</f>
        <v>0</v>
      </c>
      <c r="Y43" s="381"/>
      <c r="Z43" s="345">
        <f t="shared" ref="Z43:Z45" si="5">I43+M43+Q43+U43</f>
        <v>0</v>
      </c>
      <c r="AA43" s="381"/>
      <c r="AB43" s="345">
        <f t="shared" ref="AB43:AB45" si="6">X43-Z43</f>
        <v>0</v>
      </c>
      <c r="AC43" s="381"/>
      <c r="AD43" s="139">
        <f t="shared" ref="AD43:AD45" si="7">U43+X43*0.001+AA43*0.0001</f>
        <v>0</v>
      </c>
      <c r="AE43" s="190"/>
    </row>
    <row r="44" spans="2:31" ht="20.100000000000001" customHeight="1" x14ac:dyDescent="0.4">
      <c r="B44" s="687" t="str">
        <f>Q10</f>
        <v>ＦＣグランディール</v>
      </c>
      <c r="C44" s="704"/>
      <c r="D44" s="704"/>
      <c r="E44" s="705"/>
      <c r="F44" s="134" t="str">
        <f>IF(G44&gt;I44,"○",IF(G44&lt;I44,"×",IF(G44=I44,"△")))</f>
        <v>△</v>
      </c>
      <c r="G44" s="184"/>
      <c r="H44" s="168" t="s">
        <v>226</v>
      </c>
      <c r="I44" s="135"/>
      <c r="J44" s="134" t="str">
        <f>IF(K44&gt;M44,"○",IF(K44&lt;M44,"×",IF(K44=M44,"△")))</f>
        <v>△</v>
      </c>
      <c r="K44" s="184"/>
      <c r="L44" s="168" t="s">
        <v>226</v>
      </c>
      <c r="M44" s="134"/>
      <c r="N44" s="133"/>
      <c r="O44" s="134"/>
      <c r="P44" s="134"/>
      <c r="Q44" s="135"/>
      <c r="R44" s="133" t="str">
        <f>IF(S44&gt;U44,"○",IF(S44&lt;U44,"×",IF(S44=U44,"△")))</f>
        <v>△</v>
      </c>
      <c r="S44" s="184"/>
      <c r="T44" s="168" t="s">
        <v>226</v>
      </c>
      <c r="U44" s="135"/>
      <c r="V44" s="345">
        <f>COUNTIF(F44:F44:R44,"○")*3+COUNTIF(F44:R44,"△")</f>
        <v>3</v>
      </c>
      <c r="W44" s="381" t="e">
        <f>COUNTIF(#REF!,"○")*3+COUNTIF(#REF!,"△")</f>
        <v>#REF!</v>
      </c>
      <c r="X44" s="345">
        <f t="shared" si="4"/>
        <v>0</v>
      </c>
      <c r="Y44" s="381"/>
      <c r="Z44" s="345">
        <f t="shared" si="5"/>
        <v>0</v>
      </c>
      <c r="AA44" s="381"/>
      <c r="AB44" s="345">
        <f t="shared" si="6"/>
        <v>0</v>
      </c>
      <c r="AC44" s="381"/>
      <c r="AD44" s="139">
        <f t="shared" si="7"/>
        <v>0</v>
      </c>
      <c r="AE44" s="190"/>
    </row>
    <row r="45" spans="2:31" ht="20.100000000000001" customHeight="1" thickBot="1" x14ac:dyDescent="0.45">
      <c r="B45" s="749" t="str">
        <f>Q11</f>
        <v>富士見ＳＳＳ</v>
      </c>
      <c r="C45" s="750"/>
      <c r="D45" s="750"/>
      <c r="E45" s="751"/>
      <c r="F45" s="185" t="str">
        <f>IF(G45&gt;I45,"○",IF(G45&lt;I45,"×",IF(G45=I45,"△")))</f>
        <v>△</v>
      </c>
      <c r="G45" s="170"/>
      <c r="H45" s="186" t="s">
        <v>226</v>
      </c>
      <c r="I45" s="172"/>
      <c r="J45" s="185" t="str">
        <f>IF(K45&gt;M45,"○",IF(K45&lt;M45,"×",IF(K45=M45,"△")))</f>
        <v>△</v>
      </c>
      <c r="K45" s="170"/>
      <c r="L45" s="186" t="s">
        <v>226</v>
      </c>
      <c r="M45" s="185"/>
      <c r="N45" s="187" t="str">
        <f>IF(O45&gt;Q45,"○",IF(O45&lt;Q45,"×",IF(O45=Q45,"△")))</f>
        <v>△</v>
      </c>
      <c r="O45" s="170"/>
      <c r="P45" s="186" t="s">
        <v>226</v>
      </c>
      <c r="Q45" s="172"/>
      <c r="R45" s="187"/>
      <c r="S45" s="185"/>
      <c r="T45" s="185"/>
      <c r="U45" s="172"/>
      <c r="V45" s="746">
        <f>COUNTIF(F45:F45:R45,"○")*3+COUNTIF(F45:R45,"△")</f>
        <v>3</v>
      </c>
      <c r="W45" s="767" t="e">
        <f>COUNTIF(#REF!,"○")*3+COUNTIF(#REF!,"△")</f>
        <v>#REF!</v>
      </c>
      <c r="X45" s="746">
        <f t="shared" si="4"/>
        <v>0</v>
      </c>
      <c r="Y45" s="767"/>
      <c r="Z45" s="746">
        <f t="shared" si="5"/>
        <v>0</v>
      </c>
      <c r="AA45" s="767"/>
      <c r="AB45" s="746">
        <f t="shared" si="6"/>
        <v>0</v>
      </c>
      <c r="AC45" s="767"/>
      <c r="AD45" s="181">
        <f t="shared" si="7"/>
        <v>0</v>
      </c>
      <c r="AE45" s="191"/>
    </row>
  </sheetData>
  <mergeCells count="157">
    <mergeCell ref="V5:AA5"/>
    <mergeCell ref="C8:D11"/>
    <mergeCell ref="F8:J8"/>
    <mergeCell ref="N8:O11"/>
    <mergeCell ref="Q8:U8"/>
    <mergeCell ref="F9:J9"/>
    <mergeCell ref="Q9:U9"/>
    <mergeCell ref="F10:J10"/>
    <mergeCell ref="Q10:U10"/>
    <mergeCell ref="F11:J11"/>
    <mergeCell ref="AB14:AC14"/>
    <mergeCell ref="B15:B16"/>
    <mergeCell ref="C15:E16"/>
    <mergeCell ref="F15:J16"/>
    <mergeCell ref="K15:L16"/>
    <mergeCell ref="P15:Q16"/>
    <mergeCell ref="R15:V16"/>
    <mergeCell ref="X15:Y16"/>
    <mergeCell ref="Q11:U11"/>
    <mergeCell ref="C14:E14"/>
    <mergeCell ref="F14:J14"/>
    <mergeCell ref="K14:Q14"/>
    <mergeCell ref="R14:V14"/>
    <mergeCell ref="X14:AA14"/>
    <mergeCell ref="Z15:AA16"/>
    <mergeCell ref="AB15:AC16"/>
    <mergeCell ref="B17:B18"/>
    <mergeCell ref="C17:E18"/>
    <mergeCell ref="F17:J18"/>
    <mergeCell ref="K17:L18"/>
    <mergeCell ref="P17:Q18"/>
    <mergeCell ref="R17:V18"/>
    <mergeCell ref="X17:Y18"/>
    <mergeCell ref="Z17:AA18"/>
    <mergeCell ref="AB17:AC18"/>
    <mergeCell ref="B19:B20"/>
    <mergeCell ref="C19:E20"/>
    <mergeCell ref="F19:J20"/>
    <mergeCell ref="K19:L20"/>
    <mergeCell ref="P19:Q20"/>
    <mergeCell ref="R19:V20"/>
    <mergeCell ref="X19:Y20"/>
    <mergeCell ref="Z19:AA20"/>
    <mergeCell ref="AB19:AC20"/>
    <mergeCell ref="X21:Y22"/>
    <mergeCell ref="Z21:AA22"/>
    <mergeCell ref="AB21:AC22"/>
    <mergeCell ref="B23:B24"/>
    <mergeCell ref="C23:E24"/>
    <mergeCell ref="F23:J24"/>
    <mergeCell ref="K23:L24"/>
    <mergeCell ref="P23:Q24"/>
    <mergeCell ref="R23:V24"/>
    <mergeCell ref="X23:Y24"/>
    <mergeCell ref="B21:B22"/>
    <mergeCell ref="C21:E22"/>
    <mergeCell ref="F21:J22"/>
    <mergeCell ref="K21:L22"/>
    <mergeCell ref="P21:Q22"/>
    <mergeCell ref="R21:V22"/>
    <mergeCell ref="Z23:AA24"/>
    <mergeCell ref="AB23:AC24"/>
    <mergeCell ref="B25:B26"/>
    <mergeCell ref="C25:E26"/>
    <mergeCell ref="F25:J26"/>
    <mergeCell ref="K25:L26"/>
    <mergeCell ref="P25:Q26"/>
    <mergeCell ref="R25:V26"/>
    <mergeCell ref="X25:Y26"/>
    <mergeCell ref="Z25:AA26"/>
    <mergeCell ref="AB25:AC26"/>
    <mergeCell ref="B27:B28"/>
    <mergeCell ref="C27:E28"/>
    <mergeCell ref="F27:J28"/>
    <mergeCell ref="K27:L28"/>
    <mergeCell ref="P27:Q28"/>
    <mergeCell ref="R27:V28"/>
    <mergeCell ref="X27:Y28"/>
    <mergeCell ref="Z27:AA28"/>
    <mergeCell ref="AB27:AC28"/>
    <mergeCell ref="X29:Y30"/>
    <mergeCell ref="Z29:AA30"/>
    <mergeCell ref="AB29:AC30"/>
    <mergeCell ref="B29:B30"/>
    <mergeCell ref="C29:E30"/>
    <mergeCell ref="F29:J30"/>
    <mergeCell ref="K29:L30"/>
    <mergeCell ref="P29:Q30"/>
    <mergeCell ref="R29:V30"/>
    <mergeCell ref="X35:Y35"/>
    <mergeCell ref="Z35:AA35"/>
    <mergeCell ref="AB35:AC35"/>
    <mergeCell ref="B36:E36"/>
    <mergeCell ref="V36:W36"/>
    <mergeCell ref="X36:Y36"/>
    <mergeCell ref="Z36:AA36"/>
    <mergeCell ref="AB36:AC36"/>
    <mergeCell ref="X31:Y32"/>
    <mergeCell ref="Z31:AA32"/>
    <mergeCell ref="AB31:AC32"/>
    <mergeCell ref="P34:AC34"/>
    <mergeCell ref="B35:E35"/>
    <mergeCell ref="F35:I35"/>
    <mergeCell ref="J35:M35"/>
    <mergeCell ref="N35:Q35"/>
    <mergeCell ref="R35:U35"/>
    <mergeCell ref="V35:W35"/>
    <mergeCell ref="B31:B32"/>
    <mergeCell ref="C31:E32"/>
    <mergeCell ref="F31:J32"/>
    <mergeCell ref="K31:L32"/>
    <mergeCell ref="P31:Q32"/>
    <mergeCell ref="R31:V32"/>
    <mergeCell ref="B37:E37"/>
    <mergeCell ref="V37:W37"/>
    <mergeCell ref="X37:Y37"/>
    <mergeCell ref="Z37:AA37"/>
    <mergeCell ref="AB37:AC37"/>
    <mergeCell ref="B38:E38"/>
    <mergeCell ref="V38:W38"/>
    <mergeCell ref="X38:Y38"/>
    <mergeCell ref="Z38:AA38"/>
    <mergeCell ref="AB38:AC38"/>
    <mergeCell ref="B39:E39"/>
    <mergeCell ref="V39:W39"/>
    <mergeCell ref="X39:Y39"/>
    <mergeCell ref="Z39:AA39"/>
    <mergeCell ref="AB39:AC39"/>
    <mergeCell ref="B41:E41"/>
    <mergeCell ref="F41:I41"/>
    <mergeCell ref="J41:M41"/>
    <mergeCell ref="N41:Q41"/>
    <mergeCell ref="R41:U41"/>
    <mergeCell ref="V41:W41"/>
    <mergeCell ref="X41:Y41"/>
    <mergeCell ref="Z41:AA41"/>
    <mergeCell ref="AB41:AC41"/>
    <mergeCell ref="B42:E42"/>
    <mergeCell ref="V42:W42"/>
    <mergeCell ref="X42:Y42"/>
    <mergeCell ref="Z42:AA42"/>
    <mergeCell ref="AB42:AC42"/>
    <mergeCell ref="B45:E45"/>
    <mergeCell ref="V45:W45"/>
    <mergeCell ref="X45:Y45"/>
    <mergeCell ref="Z45:AA45"/>
    <mergeCell ref="AB45:AC45"/>
    <mergeCell ref="B43:E43"/>
    <mergeCell ref="V43:W43"/>
    <mergeCell ref="X43:Y43"/>
    <mergeCell ref="Z43:AA43"/>
    <mergeCell ref="AB43:AC43"/>
    <mergeCell ref="B44:E44"/>
    <mergeCell ref="V44:W44"/>
    <mergeCell ref="X44:Y44"/>
    <mergeCell ref="Z44:AA44"/>
    <mergeCell ref="AB44:AC44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horizontalDpi="4294967293" verticalDpi="0" r:id="rId1"/>
  <colBreaks count="1" manualBreakCount="1">
    <brk id="31" max="4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7F17-FD89-471B-915B-545CB53C2379}">
  <dimension ref="A1"/>
  <sheetViews>
    <sheetView workbookViewId="0">
      <selection activeCell="N14" sqref="N14"/>
    </sheetView>
  </sheetViews>
  <sheetFormatPr defaultRowHeight="18.75" x14ac:dyDescent="0.4"/>
  <sheetData/>
  <phoneticPr fontId="1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15FB-B847-4612-9253-5F611C874EC4}">
  <dimension ref="B4:AD45"/>
  <sheetViews>
    <sheetView view="pageBreakPreview" topLeftCell="A7" zoomScaleNormal="100" zoomScaleSheetLayoutView="100" workbookViewId="0">
      <selection activeCell="C14" sqref="C14:E25"/>
    </sheetView>
  </sheetViews>
  <sheetFormatPr defaultRowHeight="14.25" x14ac:dyDescent="0.4"/>
  <cols>
    <col min="1" max="1" width="3.375" style="154" customWidth="1"/>
    <col min="2" max="27" width="3.125" style="154" customWidth="1"/>
    <col min="28" max="28" width="4.625" style="154" hidden="1" customWidth="1"/>
    <col min="29" max="30" width="3.125" style="154" customWidth="1"/>
    <col min="31" max="31" width="3.625" style="154" customWidth="1"/>
    <col min="32" max="33" width="4.375" style="154" customWidth="1"/>
    <col min="34" max="16384" width="9" style="154"/>
  </cols>
  <sheetData>
    <row r="4" spans="2:30" ht="18.75" customHeight="1" x14ac:dyDescent="0.4">
      <c r="W4" s="180"/>
      <c r="X4" s="180"/>
      <c r="Y4" s="180"/>
      <c r="Z4" s="180"/>
      <c r="AA4" s="180"/>
      <c r="AB4" s="152"/>
      <c r="AC4" s="152"/>
      <c r="AD4" s="152"/>
    </row>
    <row r="5" spans="2:30" ht="14.25" customHeight="1" x14ac:dyDescent="0.4">
      <c r="V5" s="748">
        <v>43618</v>
      </c>
      <c r="W5" s="748"/>
      <c r="X5" s="748"/>
      <c r="Y5" s="748"/>
      <c r="Z5" s="748"/>
      <c r="AA5" s="748"/>
    </row>
    <row r="7" spans="2:30" ht="6" customHeight="1" thickBot="1" x14ac:dyDescent="0.45"/>
    <row r="8" spans="2:30" ht="20.100000000000001" customHeight="1" thickTop="1" x14ac:dyDescent="0.4">
      <c r="B8" s="825" t="s">
        <v>224</v>
      </c>
      <c r="C8" s="826"/>
      <c r="D8" s="155">
        <v>1</v>
      </c>
      <c r="E8" s="831" t="s">
        <v>255</v>
      </c>
      <c r="F8" s="832"/>
      <c r="G8" s="832"/>
      <c r="H8" s="832"/>
      <c r="I8" s="833"/>
      <c r="K8" s="825" t="s">
        <v>248</v>
      </c>
      <c r="L8" s="826"/>
      <c r="M8" s="155">
        <v>1</v>
      </c>
      <c r="N8" s="831" t="s">
        <v>266</v>
      </c>
      <c r="O8" s="832"/>
      <c r="P8" s="832"/>
      <c r="Q8" s="832"/>
      <c r="R8" s="833"/>
      <c r="T8" s="277"/>
      <c r="U8" s="277"/>
      <c r="V8" s="258"/>
      <c r="W8" s="278"/>
      <c r="X8" s="278"/>
      <c r="Y8" s="278"/>
      <c r="Z8" s="278"/>
      <c r="AA8" s="278"/>
    </row>
    <row r="9" spans="2:30" ht="20.100000000000001" customHeight="1" x14ac:dyDescent="0.4">
      <c r="B9" s="827"/>
      <c r="C9" s="828"/>
      <c r="D9" s="156">
        <v>2</v>
      </c>
      <c r="E9" s="834" t="s">
        <v>264</v>
      </c>
      <c r="F9" s="835"/>
      <c r="G9" s="835"/>
      <c r="H9" s="835"/>
      <c r="I9" s="836"/>
      <c r="K9" s="827"/>
      <c r="L9" s="828"/>
      <c r="M9" s="156">
        <v>2</v>
      </c>
      <c r="N9" s="834" t="s">
        <v>267</v>
      </c>
      <c r="O9" s="835"/>
      <c r="P9" s="835"/>
      <c r="Q9" s="835"/>
      <c r="R9" s="836"/>
      <c r="T9" s="277"/>
      <c r="U9" s="277"/>
      <c r="V9" s="258"/>
      <c r="W9" s="278"/>
      <c r="X9" s="278"/>
      <c r="Y9" s="278"/>
      <c r="Z9" s="278"/>
      <c r="AA9" s="278"/>
    </row>
    <row r="10" spans="2:30" ht="20.100000000000001" customHeight="1" thickBot="1" x14ac:dyDescent="0.45">
      <c r="B10" s="829"/>
      <c r="C10" s="830"/>
      <c r="D10" s="157">
        <v>3</v>
      </c>
      <c r="E10" s="822" t="s">
        <v>265</v>
      </c>
      <c r="F10" s="823"/>
      <c r="G10" s="823"/>
      <c r="H10" s="823"/>
      <c r="I10" s="824"/>
      <c r="K10" s="829"/>
      <c r="L10" s="830"/>
      <c r="M10" s="157">
        <v>3</v>
      </c>
      <c r="N10" s="822" t="s">
        <v>258</v>
      </c>
      <c r="O10" s="823"/>
      <c r="P10" s="823"/>
      <c r="Q10" s="823"/>
      <c r="R10" s="824"/>
      <c r="T10" s="277"/>
      <c r="U10" s="277"/>
      <c r="V10" s="258"/>
      <c r="W10" s="278"/>
      <c r="X10" s="278"/>
      <c r="Y10" s="278"/>
      <c r="Z10" s="278"/>
      <c r="AA10" s="278"/>
    </row>
    <row r="11" spans="2:30" ht="7.5" customHeight="1" thickTop="1" x14ac:dyDescent="0.4"/>
    <row r="12" spans="2:30" ht="15.75" customHeight="1" thickBot="1" x14ac:dyDescent="0.45">
      <c r="B12" s="61"/>
      <c r="C12" s="61" t="s">
        <v>194</v>
      </c>
      <c r="D12" s="61"/>
      <c r="E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2:30" ht="20.25" customHeight="1" thickBot="1" x14ac:dyDescent="0.45">
      <c r="B13" s="158"/>
      <c r="C13" s="715" t="s">
        <v>222</v>
      </c>
      <c r="D13" s="713"/>
      <c r="E13" s="714"/>
      <c r="F13" s="716" t="s">
        <v>225</v>
      </c>
      <c r="G13" s="717"/>
      <c r="H13" s="717"/>
      <c r="I13" s="717"/>
      <c r="J13" s="717"/>
      <c r="K13" s="717" t="s">
        <v>223</v>
      </c>
      <c r="L13" s="717"/>
      <c r="M13" s="717"/>
      <c r="N13" s="717"/>
      <c r="O13" s="717"/>
      <c r="P13" s="717"/>
      <c r="Q13" s="717"/>
      <c r="R13" s="717" t="s">
        <v>225</v>
      </c>
      <c r="S13" s="717"/>
      <c r="T13" s="717"/>
      <c r="U13" s="717"/>
      <c r="V13" s="718"/>
      <c r="W13" s="113"/>
      <c r="X13" s="712" t="s">
        <v>241</v>
      </c>
      <c r="Y13" s="713"/>
      <c r="Z13" s="713"/>
      <c r="AA13" s="714"/>
    </row>
    <row r="14" spans="2:30" ht="15.75" customHeight="1" x14ac:dyDescent="0.4">
      <c r="B14" s="691">
        <v>1</v>
      </c>
      <c r="C14" s="692">
        <v>0.39583333333333331</v>
      </c>
      <c r="D14" s="693"/>
      <c r="E14" s="694"/>
      <c r="F14" s="695" t="s">
        <v>255</v>
      </c>
      <c r="G14" s="695"/>
      <c r="H14" s="695"/>
      <c r="I14" s="695"/>
      <c r="J14" s="379"/>
      <c r="K14" s="698"/>
      <c r="L14" s="699"/>
      <c r="M14" s="160"/>
      <c r="N14" s="161" t="s">
        <v>226</v>
      </c>
      <c r="O14" s="160"/>
      <c r="P14" s="698"/>
      <c r="Q14" s="699"/>
      <c r="R14" s="702" t="s">
        <v>257</v>
      </c>
      <c r="S14" s="702"/>
      <c r="T14" s="702"/>
      <c r="U14" s="702"/>
      <c r="V14" s="703"/>
      <c r="W14" s="116"/>
      <c r="X14" s="706" t="s">
        <v>253</v>
      </c>
      <c r="Y14" s="707"/>
      <c r="Z14" s="707" t="s">
        <v>261</v>
      </c>
      <c r="AA14" s="710"/>
      <c r="AB14" s="140"/>
    </row>
    <row r="15" spans="2:30" ht="15.75" customHeight="1" x14ac:dyDescent="0.4">
      <c r="B15" s="687"/>
      <c r="C15" s="688"/>
      <c r="D15" s="689"/>
      <c r="E15" s="690"/>
      <c r="F15" s="696"/>
      <c r="G15" s="696"/>
      <c r="H15" s="696"/>
      <c r="I15" s="696"/>
      <c r="J15" s="697"/>
      <c r="K15" s="700"/>
      <c r="L15" s="701"/>
      <c r="M15" s="151"/>
      <c r="N15" s="162" t="s">
        <v>226</v>
      </c>
      <c r="O15" s="151"/>
      <c r="P15" s="700"/>
      <c r="Q15" s="701"/>
      <c r="R15" s="704"/>
      <c r="S15" s="704"/>
      <c r="T15" s="704"/>
      <c r="U15" s="704"/>
      <c r="V15" s="705"/>
      <c r="W15" s="116"/>
      <c r="X15" s="708"/>
      <c r="Y15" s="709"/>
      <c r="Z15" s="709"/>
      <c r="AA15" s="711"/>
      <c r="AB15" s="140"/>
    </row>
    <row r="16" spans="2:30" ht="15.75" customHeight="1" x14ac:dyDescent="0.4">
      <c r="B16" s="687">
        <v>2</v>
      </c>
      <c r="C16" s="688">
        <v>0.41666666666666669</v>
      </c>
      <c r="D16" s="689">
        <v>0.4375</v>
      </c>
      <c r="E16" s="690"/>
      <c r="F16" s="719" t="s">
        <v>256</v>
      </c>
      <c r="G16" s="719"/>
      <c r="H16" s="719"/>
      <c r="I16" s="719"/>
      <c r="J16" s="720"/>
      <c r="K16" s="698"/>
      <c r="L16" s="699"/>
      <c r="M16" s="163"/>
      <c r="N16" s="164" t="s">
        <v>226</v>
      </c>
      <c r="O16" s="163"/>
      <c r="P16" s="721"/>
      <c r="Q16" s="722"/>
      <c r="R16" s="704" t="s">
        <v>258</v>
      </c>
      <c r="S16" s="704"/>
      <c r="T16" s="704"/>
      <c r="U16" s="704"/>
      <c r="V16" s="705"/>
      <c r="W16" s="116"/>
      <c r="X16" s="708" t="s">
        <v>252</v>
      </c>
      <c r="Y16" s="709"/>
      <c r="Z16" s="709" t="s">
        <v>254</v>
      </c>
      <c r="AA16" s="711"/>
    </row>
    <row r="17" spans="2:27" ht="15.75" customHeight="1" x14ac:dyDescent="0.4">
      <c r="B17" s="687"/>
      <c r="C17" s="688"/>
      <c r="D17" s="689"/>
      <c r="E17" s="690"/>
      <c r="F17" s="696"/>
      <c r="G17" s="696"/>
      <c r="H17" s="696"/>
      <c r="I17" s="696"/>
      <c r="J17" s="697"/>
      <c r="K17" s="700"/>
      <c r="L17" s="701"/>
      <c r="M17" s="151"/>
      <c r="N17" s="162" t="s">
        <v>226</v>
      </c>
      <c r="O17" s="151"/>
      <c r="P17" s="700"/>
      <c r="Q17" s="701"/>
      <c r="R17" s="704"/>
      <c r="S17" s="704"/>
      <c r="T17" s="704"/>
      <c r="U17" s="704"/>
      <c r="V17" s="705"/>
      <c r="W17" s="116"/>
      <c r="X17" s="708"/>
      <c r="Y17" s="709"/>
      <c r="Z17" s="709"/>
      <c r="AA17" s="711"/>
    </row>
    <row r="18" spans="2:27" ht="15.75" customHeight="1" x14ac:dyDescent="0.4">
      <c r="B18" s="687">
        <v>3</v>
      </c>
      <c r="C18" s="688">
        <v>0.4375</v>
      </c>
      <c r="D18" s="689"/>
      <c r="E18" s="690"/>
      <c r="F18" s="719" t="s">
        <v>257</v>
      </c>
      <c r="G18" s="719"/>
      <c r="H18" s="719"/>
      <c r="I18" s="719"/>
      <c r="J18" s="720"/>
      <c r="K18" s="698"/>
      <c r="L18" s="699"/>
      <c r="M18" s="163"/>
      <c r="N18" s="164" t="s">
        <v>226</v>
      </c>
      <c r="O18" s="163"/>
      <c r="P18" s="721"/>
      <c r="Q18" s="722"/>
      <c r="R18" s="704" t="s">
        <v>259</v>
      </c>
      <c r="S18" s="704"/>
      <c r="T18" s="704"/>
      <c r="U18" s="704"/>
      <c r="V18" s="705"/>
      <c r="W18" s="116"/>
      <c r="X18" s="708" t="s">
        <v>261</v>
      </c>
      <c r="Y18" s="709"/>
      <c r="Z18" s="709" t="s">
        <v>262</v>
      </c>
      <c r="AA18" s="711"/>
    </row>
    <row r="19" spans="2:27" ht="15.75" customHeight="1" x14ac:dyDescent="0.4">
      <c r="B19" s="687"/>
      <c r="C19" s="688"/>
      <c r="D19" s="689"/>
      <c r="E19" s="690"/>
      <c r="F19" s="696"/>
      <c r="G19" s="696"/>
      <c r="H19" s="696"/>
      <c r="I19" s="696"/>
      <c r="J19" s="697"/>
      <c r="K19" s="700"/>
      <c r="L19" s="701"/>
      <c r="M19" s="151"/>
      <c r="N19" s="162" t="s">
        <v>226</v>
      </c>
      <c r="O19" s="151"/>
      <c r="P19" s="700"/>
      <c r="Q19" s="701"/>
      <c r="R19" s="704"/>
      <c r="S19" s="704"/>
      <c r="T19" s="704"/>
      <c r="U19" s="704"/>
      <c r="V19" s="705"/>
      <c r="W19" s="116"/>
      <c r="X19" s="708"/>
      <c r="Y19" s="709"/>
      <c r="Z19" s="709"/>
      <c r="AA19" s="711"/>
    </row>
    <row r="20" spans="2:27" ht="15.75" customHeight="1" x14ac:dyDescent="0.4">
      <c r="B20" s="687">
        <v>4</v>
      </c>
      <c r="C20" s="688">
        <v>0.45833333333333298</v>
      </c>
      <c r="D20" s="689">
        <v>0.4375</v>
      </c>
      <c r="E20" s="690"/>
      <c r="F20" s="719" t="s">
        <v>258</v>
      </c>
      <c r="G20" s="719"/>
      <c r="H20" s="719"/>
      <c r="I20" s="719"/>
      <c r="J20" s="720"/>
      <c r="K20" s="698"/>
      <c r="L20" s="699"/>
      <c r="M20" s="163"/>
      <c r="N20" s="164" t="s">
        <v>226</v>
      </c>
      <c r="O20" s="163"/>
      <c r="P20" s="721"/>
      <c r="Q20" s="722"/>
      <c r="R20" s="704" t="s">
        <v>260</v>
      </c>
      <c r="S20" s="704"/>
      <c r="T20" s="704"/>
      <c r="U20" s="704"/>
      <c r="V20" s="705"/>
      <c r="W20" s="116"/>
      <c r="X20" s="708" t="s">
        <v>254</v>
      </c>
      <c r="Y20" s="709"/>
      <c r="Z20" s="709" t="s">
        <v>263</v>
      </c>
      <c r="AA20" s="711"/>
    </row>
    <row r="21" spans="2:27" ht="15.75" customHeight="1" x14ac:dyDescent="0.4">
      <c r="B21" s="687"/>
      <c r="C21" s="688"/>
      <c r="D21" s="689"/>
      <c r="E21" s="690"/>
      <c r="F21" s="696"/>
      <c r="G21" s="696"/>
      <c r="H21" s="696"/>
      <c r="I21" s="696"/>
      <c r="J21" s="697"/>
      <c r="K21" s="700"/>
      <c r="L21" s="701"/>
      <c r="M21" s="151"/>
      <c r="N21" s="162" t="s">
        <v>226</v>
      </c>
      <c r="O21" s="151"/>
      <c r="P21" s="700"/>
      <c r="Q21" s="701"/>
      <c r="R21" s="704"/>
      <c r="S21" s="704"/>
      <c r="T21" s="704"/>
      <c r="U21" s="704"/>
      <c r="V21" s="705"/>
      <c r="W21" s="116"/>
      <c r="X21" s="708"/>
      <c r="Y21" s="709"/>
      <c r="Z21" s="709"/>
      <c r="AA21" s="711"/>
    </row>
    <row r="22" spans="2:27" ht="15.75" customHeight="1" x14ac:dyDescent="0.4">
      <c r="B22" s="687">
        <v>5</v>
      </c>
      <c r="C22" s="688">
        <v>0.47916666666666702</v>
      </c>
      <c r="D22" s="689"/>
      <c r="E22" s="690"/>
      <c r="F22" s="719" t="s">
        <v>255</v>
      </c>
      <c r="G22" s="719"/>
      <c r="H22" s="719"/>
      <c r="I22" s="719"/>
      <c r="J22" s="720"/>
      <c r="K22" s="698"/>
      <c r="L22" s="699"/>
      <c r="M22" s="163"/>
      <c r="N22" s="164" t="s">
        <v>226</v>
      </c>
      <c r="O22" s="163"/>
      <c r="P22" s="721"/>
      <c r="Q22" s="722"/>
      <c r="R22" s="704" t="s">
        <v>259</v>
      </c>
      <c r="S22" s="704"/>
      <c r="T22" s="704"/>
      <c r="U22" s="704"/>
      <c r="V22" s="705"/>
      <c r="W22" s="116"/>
      <c r="X22" s="708" t="s">
        <v>262</v>
      </c>
      <c r="Y22" s="709"/>
      <c r="Z22" s="709" t="s">
        <v>253</v>
      </c>
      <c r="AA22" s="711"/>
    </row>
    <row r="23" spans="2:27" ht="15.75" customHeight="1" x14ac:dyDescent="0.4">
      <c r="B23" s="687"/>
      <c r="C23" s="688"/>
      <c r="D23" s="689"/>
      <c r="E23" s="690"/>
      <c r="F23" s="696"/>
      <c r="G23" s="696"/>
      <c r="H23" s="696"/>
      <c r="I23" s="696"/>
      <c r="J23" s="697"/>
      <c r="K23" s="700"/>
      <c r="L23" s="701"/>
      <c r="M23" s="151"/>
      <c r="N23" s="162" t="s">
        <v>226</v>
      </c>
      <c r="O23" s="151"/>
      <c r="P23" s="700"/>
      <c r="Q23" s="701"/>
      <c r="R23" s="704"/>
      <c r="S23" s="704"/>
      <c r="T23" s="704"/>
      <c r="U23" s="704"/>
      <c r="V23" s="705"/>
      <c r="W23" s="116"/>
      <c r="X23" s="708"/>
      <c r="Y23" s="709"/>
      <c r="Z23" s="709"/>
      <c r="AA23" s="711"/>
    </row>
    <row r="24" spans="2:27" ht="15.75" customHeight="1" x14ac:dyDescent="0.4">
      <c r="B24" s="687">
        <v>6</v>
      </c>
      <c r="C24" s="688">
        <v>0.5</v>
      </c>
      <c r="D24" s="689">
        <v>0.4375</v>
      </c>
      <c r="E24" s="690"/>
      <c r="F24" s="719" t="s">
        <v>256</v>
      </c>
      <c r="G24" s="719"/>
      <c r="H24" s="719"/>
      <c r="I24" s="719"/>
      <c r="J24" s="720"/>
      <c r="K24" s="698"/>
      <c r="L24" s="699"/>
      <c r="M24" s="163"/>
      <c r="N24" s="164" t="s">
        <v>226</v>
      </c>
      <c r="O24" s="163"/>
      <c r="P24" s="721"/>
      <c r="Q24" s="722"/>
      <c r="R24" s="704" t="s">
        <v>260</v>
      </c>
      <c r="S24" s="704"/>
      <c r="T24" s="704"/>
      <c r="U24" s="704"/>
      <c r="V24" s="705"/>
      <c r="W24" s="116"/>
      <c r="X24" s="708" t="s">
        <v>263</v>
      </c>
      <c r="Y24" s="709"/>
      <c r="Z24" s="709" t="s">
        <v>252</v>
      </c>
      <c r="AA24" s="711"/>
    </row>
    <row r="25" spans="2:27" ht="15.75" customHeight="1" x14ac:dyDescent="0.4">
      <c r="B25" s="687"/>
      <c r="C25" s="688"/>
      <c r="D25" s="689"/>
      <c r="E25" s="690"/>
      <c r="F25" s="696"/>
      <c r="G25" s="696"/>
      <c r="H25" s="696"/>
      <c r="I25" s="696"/>
      <c r="J25" s="697"/>
      <c r="K25" s="700"/>
      <c r="L25" s="701"/>
      <c r="M25" s="151"/>
      <c r="N25" s="162" t="s">
        <v>226</v>
      </c>
      <c r="O25" s="151"/>
      <c r="P25" s="700"/>
      <c r="Q25" s="701"/>
      <c r="R25" s="704"/>
      <c r="S25" s="704"/>
      <c r="T25" s="704"/>
      <c r="U25" s="704"/>
      <c r="V25" s="705"/>
      <c r="W25" s="116"/>
      <c r="X25" s="708"/>
      <c r="Y25" s="709"/>
      <c r="Z25" s="709"/>
      <c r="AA25" s="711"/>
    </row>
    <row r="26" spans="2:27" ht="15.75" customHeight="1" x14ac:dyDescent="0.4">
      <c r="B26" s="687">
        <v>7</v>
      </c>
      <c r="C26" s="688"/>
      <c r="D26" s="689"/>
      <c r="E26" s="690"/>
      <c r="F26" s="719"/>
      <c r="G26" s="719"/>
      <c r="H26" s="719"/>
      <c r="I26" s="719"/>
      <c r="J26" s="720"/>
      <c r="K26" s="698"/>
      <c r="L26" s="699"/>
      <c r="M26" s="163"/>
      <c r="N26" s="164" t="s">
        <v>226</v>
      </c>
      <c r="O26" s="163"/>
      <c r="P26" s="721"/>
      <c r="Q26" s="722"/>
      <c r="R26" s="704"/>
      <c r="S26" s="704"/>
      <c r="T26" s="704"/>
      <c r="U26" s="704"/>
      <c r="V26" s="705"/>
      <c r="W26" s="116"/>
      <c r="X26" s="723"/>
      <c r="Y26" s="724"/>
      <c r="Z26" s="724"/>
      <c r="AA26" s="725"/>
    </row>
    <row r="27" spans="2:27" ht="15.75" customHeight="1" x14ac:dyDescent="0.4">
      <c r="B27" s="687"/>
      <c r="C27" s="688"/>
      <c r="D27" s="689"/>
      <c r="E27" s="690"/>
      <c r="F27" s="696"/>
      <c r="G27" s="696"/>
      <c r="H27" s="696"/>
      <c r="I27" s="696"/>
      <c r="J27" s="697"/>
      <c r="K27" s="700"/>
      <c r="L27" s="701"/>
      <c r="M27" s="151"/>
      <c r="N27" s="162" t="s">
        <v>226</v>
      </c>
      <c r="O27" s="151"/>
      <c r="P27" s="700"/>
      <c r="Q27" s="701"/>
      <c r="R27" s="704"/>
      <c r="S27" s="704"/>
      <c r="T27" s="704"/>
      <c r="U27" s="704"/>
      <c r="V27" s="705"/>
      <c r="W27" s="116"/>
      <c r="X27" s="723"/>
      <c r="Y27" s="724"/>
      <c r="Z27" s="724"/>
      <c r="AA27" s="725"/>
    </row>
    <row r="28" spans="2:27" ht="15.75" customHeight="1" x14ac:dyDescent="0.4">
      <c r="B28" s="687">
        <v>8</v>
      </c>
      <c r="C28" s="688"/>
      <c r="D28" s="689"/>
      <c r="E28" s="690"/>
      <c r="F28" s="719"/>
      <c r="G28" s="719"/>
      <c r="H28" s="719"/>
      <c r="I28" s="719"/>
      <c r="J28" s="720"/>
      <c r="K28" s="698"/>
      <c r="L28" s="699"/>
      <c r="M28" s="163"/>
      <c r="N28" s="164" t="s">
        <v>226</v>
      </c>
      <c r="O28" s="163"/>
      <c r="P28" s="721"/>
      <c r="Q28" s="722"/>
      <c r="R28" s="704"/>
      <c r="S28" s="704"/>
      <c r="T28" s="704"/>
      <c r="U28" s="704"/>
      <c r="V28" s="705"/>
      <c r="W28" s="116"/>
      <c r="X28" s="723"/>
      <c r="Y28" s="724"/>
      <c r="Z28" s="724"/>
      <c r="AA28" s="725"/>
    </row>
    <row r="29" spans="2:27" ht="15.75" customHeight="1" x14ac:dyDescent="0.4">
      <c r="B29" s="687"/>
      <c r="C29" s="688"/>
      <c r="D29" s="689"/>
      <c r="E29" s="690"/>
      <c r="F29" s="696"/>
      <c r="G29" s="696"/>
      <c r="H29" s="696"/>
      <c r="I29" s="696"/>
      <c r="J29" s="697"/>
      <c r="K29" s="700"/>
      <c r="L29" s="701"/>
      <c r="M29" s="151"/>
      <c r="N29" s="162" t="s">
        <v>226</v>
      </c>
      <c r="O29" s="151"/>
      <c r="P29" s="700"/>
      <c r="Q29" s="701"/>
      <c r="R29" s="704"/>
      <c r="S29" s="704"/>
      <c r="T29" s="704"/>
      <c r="U29" s="704"/>
      <c r="V29" s="705"/>
      <c r="W29" s="116"/>
      <c r="X29" s="723"/>
      <c r="Y29" s="724"/>
      <c r="Z29" s="724"/>
      <c r="AA29" s="725"/>
    </row>
    <row r="30" spans="2:27" ht="15.75" customHeight="1" x14ac:dyDescent="0.4">
      <c r="B30" s="687">
        <v>9</v>
      </c>
      <c r="C30" s="688"/>
      <c r="D30" s="689"/>
      <c r="E30" s="690"/>
      <c r="F30" s="719"/>
      <c r="G30" s="719"/>
      <c r="H30" s="719"/>
      <c r="I30" s="719"/>
      <c r="J30" s="720"/>
      <c r="K30" s="698"/>
      <c r="L30" s="699"/>
      <c r="M30" s="163"/>
      <c r="N30" s="164" t="s">
        <v>226</v>
      </c>
      <c r="O30" s="163"/>
      <c r="P30" s="721"/>
      <c r="Q30" s="722"/>
      <c r="R30" s="704"/>
      <c r="S30" s="704"/>
      <c r="T30" s="704"/>
      <c r="U30" s="704"/>
      <c r="V30" s="705"/>
      <c r="W30" s="116"/>
      <c r="X30" s="723"/>
      <c r="Y30" s="724"/>
      <c r="Z30" s="724"/>
      <c r="AA30" s="725"/>
    </row>
    <row r="31" spans="2:27" ht="15.75" customHeight="1" x14ac:dyDescent="0.4">
      <c r="B31" s="687"/>
      <c r="C31" s="688"/>
      <c r="D31" s="689"/>
      <c r="E31" s="690"/>
      <c r="F31" s="696"/>
      <c r="G31" s="696"/>
      <c r="H31" s="696"/>
      <c r="I31" s="696"/>
      <c r="J31" s="697"/>
      <c r="K31" s="700"/>
      <c r="L31" s="701"/>
      <c r="M31" s="151"/>
      <c r="N31" s="162" t="s">
        <v>226</v>
      </c>
      <c r="O31" s="151"/>
      <c r="P31" s="700"/>
      <c r="Q31" s="701"/>
      <c r="R31" s="704"/>
      <c r="S31" s="704"/>
      <c r="T31" s="704"/>
      <c r="U31" s="704"/>
      <c r="V31" s="705"/>
      <c r="W31" s="116"/>
      <c r="X31" s="723"/>
      <c r="Y31" s="724"/>
      <c r="Z31" s="724"/>
      <c r="AA31" s="725"/>
    </row>
    <row r="32" spans="2:27" ht="15.75" customHeight="1" x14ac:dyDescent="0.4">
      <c r="B32" s="687">
        <v>10</v>
      </c>
      <c r="C32" s="688"/>
      <c r="D32" s="689"/>
      <c r="E32" s="690"/>
      <c r="F32" s="719"/>
      <c r="G32" s="719"/>
      <c r="H32" s="719"/>
      <c r="I32" s="719"/>
      <c r="J32" s="720"/>
      <c r="K32" s="698"/>
      <c r="L32" s="699"/>
      <c r="M32" s="163"/>
      <c r="N32" s="164" t="s">
        <v>226</v>
      </c>
      <c r="O32" s="163"/>
      <c r="P32" s="721"/>
      <c r="Q32" s="722"/>
      <c r="R32" s="704"/>
      <c r="S32" s="704"/>
      <c r="T32" s="704"/>
      <c r="U32" s="704"/>
      <c r="V32" s="705"/>
      <c r="W32" s="116"/>
      <c r="X32" s="723"/>
      <c r="Y32" s="724"/>
      <c r="Z32" s="724"/>
      <c r="AA32" s="725"/>
    </row>
    <row r="33" spans="2:30" ht="15.75" customHeight="1" thickBot="1" x14ac:dyDescent="0.45">
      <c r="B33" s="687"/>
      <c r="C33" s="688"/>
      <c r="D33" s="689"/>
      <c r="E33" s="690"/>
      <c r="F33" s="696"/>
      <c r="G33" s="696"/>
      <c r="H33" s="696"/>
      <c r="I33" s="696"/>
      <c r="J33" s="697"/>
      <c r="K33" s="700"/>
      <c r="L33" s="701"/>
      <c r="M33" s="151"/>
      <c r="N33" s="162" t="s">
        <v>226</v>
      </c>
      <c r="O33" s="151"/>
      <c r="P33" s="700"/>
      <c r="Q33" s="701"/>
      <c r="R33" s="704"/>
      <c r="S33" s="704"/>
      <c r="T33" s="704"/>
      <c r="U33" s="704"/>
      <c r="V33" s="705"/>
      <c r="W33" s="116"/>
      <c r="X33" s="762"/>
      <c r="Y33" s="763"/>
      <c r="Z33" s="763"/>
      <c r="AA33" s="764"/>
    </row>
    <row r="34" spans="2:30" ht="15.75" customHeight="1" x14ac:dyDescent="0.4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15"/>
      <c r="N34" s="153"/>
      <c r="O34" s="115"/>
      <c r="P34" s="159"/>
      <c r="Q34" s="159"/>
      <c r="R34" s="159"/>
      <c r="S34" s="159"/>
      <c r="T34" s="159"/>
      <c r="U34" s="159"/>
      <c r="V34" s="159"/>
      <c r="W34" s="116"/>
      <c r="X34" s="159"/>
      <c r="Y34" s="159"/>
      <c r="Z34" s="159"/>
      <c r="AA34" s="159"/>
    </row>
    <row r="35" spans="2:30" ht="15.75" customHeight="1" thickBot="1" x14ac:dyDescent="0.45">
      <c r="P35" s="695" t="s">
        <v>227</v>
      </c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</row>
    <row r="36" spans="2:30" ht="20.100000000000001" customHeight="1" thickBot="1" x14ac:dyDescent="0.45">
      <c r="B36" s="741" t="str">
        <f>B8</f>
        <v>Ａブロック</v>
      </c>
      <c r="C36" s="742"/>
      <c r="D36" s="742"/>
      <c r="E36" s="743"/>
      <c r="F36" s="744" t="str">
        <f>B37</f>
        <v>Ａ１位</v>
      </c>
      <c r="G36" s="744"/>
      <c r="H36" s="744"/>
      <c r="I36" s="684"/>
      <c r="J36" s="683" t="str">
        <f>B38</f>
        <v>Ｄ２位</v>
      </c>
      <c r="K36" s="744"/>
      <c r="L36" s="744"/>
      <c r="M36" s="684"/>
      <c r="N36" s="683" t="str">
        <f>B39</f>
        <v>Ｅ１位</v>
      </c>
      <c r="O36" s="744"/>
      <c r="P36" s="744"/>
      <c r="Q36" s="684"/>
      <c r="R36" s="728"/>
      <c r="S36" s="729"/>
      <c r="T36" s="729"/>
      <c r="U36" s="730"/>
      <c r="V36" s="683" t="s">
        <v>228</v>
      </c>
      <c r="W36" s="684"/>
      <c r="X36" s="683" t="s">
        <v>223</v>
      </c>
      <c r="Y36" s="684"/>
      <c r="Z36" s="683" t="s">
        <v>229</v>
      </c>
      <c r="AA36" s="684"/>
      <c r="AB36" s="165"/>
      <c r="AC36" s="739" t="s">
        <v>230</v>
      </c>
      <c r="AD36" s="740"/>
    </row>
    <row r="37" spans="2:30" ht="20.100000000000001" customHeight="1" x14ac:dyDescent="0.4">
      <c r="B37" s="691" t="str">
        <f>E8</f>
        <v>Ａ１位</v>
      </c>
      <c r="C37" s="702"/>
      <c r="D37" s="702"/>
      <c r="E37" s="703"/>
      <c r="F37" s="173"/>
      <c r="G37" s="173"/>
      <c r="H37" s="173"/>
      <c r="I37" s="174"/>
      <c r="J37" s="137" t="str">
        <f>IF(K37&gt;M37,"○",IF(K37&lt;M37,"×",IF(K37=M37,"△")))</f>
        <v>△</v>
      </c>
      <c r="K37" s="136"/>
      <c r="L37" s="166" t="s">
        <v>226</v>
      </c>
      <c r="M37" s="137"/>
      <c r="N37" s="139" t="str">
        <f>IF(O37&gt;Q37,"○",IF(O37&lt;Q37,"×",IF(O37=Q37,"△")))</f>
        <v>△</v>
      </c>
      <c r="O37" s="136"/>
      <c r="P37" s="166" t="s">
        <v>226</v>
      </c>
      <c r="Q37" s="138"/>
      <c r="R37" s="731"/>
      <c r="S37" s="732"/>
      <c r="T37" s="732"/>
      <c r="U37" s="733"/>
      <c r="V37" s="338">
        <f>COUNTIF(F37:F37:N37,"○")*3+COUNTIF(F37:N37,"△")</f>
        <v>2</v>
      </c>
      <c r="W37" s="339" t="e">
        <f>COUNTIF(#REF!,"○")*3+COUNTIF(#REF!,"△")</f>
        <v>#REF!</v>
      </c>
      <c r="X37" s="337">
        <f>K37+O37</f>
        <v>0</v>
      </c>
      <c r="Y37" s="339"/>
      <c r="Z37" s="337">
        <f>M37+Q37</f>
        <v>0</v>
      </c>
      <c r="AA37" s="339"/>
      <c r="AB37" s="139">
        <f>U37+X37*0.001+AA37*0.0001</f>
        <v>0</v>
      </c>
      <c r="AC37" s="737"/>
      <c r="AD37" s="738"/>
    </row>
    <row r="38" spans="2:30" ht="20.100000000000001" customHeight="1" x14ac:dyDescent="0.4">
      <c r="B38" s="687" t="str">
        <f>E9</f>
        <v>Ｄ２位</v>
      </c>
      <c r="C38" s="704"/>
      <c r="D38" s="704"/>
      <c r="E38" s="705"/>
      <c r="F38" s="134" t="str">
        <f>IF(G38&gt;I38,"○",IF(G38&lt;I38,"×",IF(G38=I38,"△")))</f>
        <v>△</v>
      </c>
      <c r="G38" s="167"/>
      <c r="H38" s="168" t="s">
        <v>226</v>
      </c>
      <c r="I38" s="135"/>
      <c r="J38" s="175"/>
      <c r="K38" s="175"/>
      <c r="L38" s="175"/>
      <c r="M38" s="175"/>
      <c r="N38" s="133" t="str">
        <f>IF(O38&gt;Q38,"○",IF(O38&lt;Q38,"×",IF(O38=Q38,"△")))</f>
        <v>△</v>
      </c>
      <c r="O38" s="167"/>
      <c r="P38" s="168" t="s">
        <v>226</v>
      </c>
      <c r="Q38" s="135"/>
      <c r="R38" s="731"/>
      <c r="S38" s="732"/>
      <c r="T38" s="732"/>
      <c r="U38" s="733"/>
      <c r="V38" s="338">
        <f>COUNTIF(F38:F38:N38,"○")*3+COUNTIF(F38:N38,"△")</f>
        <v>2</v>
      </c>
      <c r="W38" s="339" t="e">
        <f>COUNTIF(#REF!,"○")*3+COUNTIF(#REF!,"△")</f>
        <v>#REF!</v>
      </c>
      <c r="X38" s="337">
        <f t="shared" ref="X38:X39" si="0">K38+O38</f>
        <v>0</v>
      </c>
      <c r="Y38" s="339"/>
      <c r="Z38" s="337">
        <f t="shared" ref="Z38:Z39" si="1">M38+Q38</f>
        <v>0</v>
      </c>
      <c r="AA38" s="339"/>
      <c r="AB38" s="139">
        <f>U38+X38*0.001+AA38*0.0001</f>
        <v>0</v>
      </c>
      <c r="AC38" s="737"/>
      <c r="AD38" s="738"/>
    </row>
    <row r="39" spans="2:30" ht="20.100000000000001" customHeight="1" thickBot="1" x14ac:dyDescent="0.45">
      <c r="B39" s="749" t="str">
        <f>E10</f>
        <v>Ｅ１位</v>
      </c>
      <c r="C39" s="750"/>
      <c r="D39" s="750"/>
      <c r="E39" s="751"/>
      <c r="F39" s="169" t="str">
        <f>IF(G39&gt;I39,"○",IF(G39&lt;I39,"×",IF(G39=I39,"△")))</f>
        <v>△</v>
      </c>
      <c r="G39" s="170"/>
      <c r="H39" s="171" t="s">
        <v>226</v>
      </c>
      <c r="I39" s="172"/>
      <c r="J39" s="169" t="str">
        <f>IF(K39&gt;M39,"○",IF(K39&lt;M39,"×",IF(K39=M39,"△")))</f>
        <v>△</v>
      </c>
      <c r="K39" s="170"/>
      <c r="L39" s="171" t="s">
        <v>226</v>
      </c>
      <c r="M39" s="169"/>
      <c r="N39" s="176"/>
      <c r="O39" s="177"/>
      <c r="P39" s="178"/>
      <c r="Q39" s="179"/>
      <c r="R39" s="734"/>
      <c r="S39" s="735"/>
      <c r="T39" s="735"/>
      <c r="U39" s="736"/>
      <c r="V39" s="752">
        <f>COUNTIF(F39:F39:N39,"○")*3+COUNTIF(F39:N39,"△")</f>
        <v>2</v>
      </c>
      <c r="W39" s="753" t="e">
        <f>COUNTIF(#REF!,"○")*3+COUNTIF(#REF!,"△")</f>
        <v>#REF!</v>
      </c>
      <c r="X39" s="754">
        <f t="shared" si="0"/>
        <v>0</v>
      </c>
      <c r="Y39" s="753"/>
      <c r="Z39" s="754">
        <f t="shared" si="1"/>
        <v>0</v>
      </c>
      <c r="AA39" s="753"/>
      <c r="AB39" s="181">
        <f>U39+X39*0.001+AA39*0.0001</f>
        <v>0</v>
      </c>
      <c r="AC39" s="726"/>
      <c r="AD39" s="727"/>
    </row>
    <row r="40" spans="2:30" ht="9" customHeight="1" thickBot="1" x14ac:dyDescent="0.45"/>
    <row r="41" spans="2:30" ht="20.100000000000001" customHeight="1" thickBot="1" x14ac:dyDescent="0.45">
      <c r="B41" s="741" t="str">
        <f>K8</f>
        <v>Bブロック</v>
      </c>
      <c r="C41" s="742"/>
      <c r="D41" s="742"/>
      <c r="E41" s="743"/>
      <c r="F41" s="744" t="str">
        <f>B42</f>
        <v>Ｄ１位</v>
      </c>
      <c r="G41" s="744"/>
      <c r="H41" s="744"/>
      <c r="I41" s="684"/>
      <c r="J41" s="683" t="str">
        <f>B43</f>
        <v>Ｅ２位</v>
      </c>
      <c r="K41" s="744"/>
      <c r="L41" s="744"/>
      <c r="M41" s="684"/>
      <c r="N41" s="683" t="str">
        <f>B44</f>
        <v>Ｂ２位</v>
      </c>
      <c r="O41" s="744"/>
      <c r="P41" s="744"/>
      <c r="Q41" s="684"/>
      <c r="R41" s="728"/>
      <c r="S41" s="729"/>
      <c r="T41" s="729"/>
      <c r="U41" s="730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165"/>
      <c r="AC41" s="739" t="s">
        <v>230</v>
      </c>
      <c r="AD41" s="740"/>
    </row>
    <row r="42" spans="2:30" ht="20.100000000000001" customHeight="1" x14ac:dyDescent="0.4">
      <c r="B42" s="691" t="str">
        <f>N8</f>
        <v>Ｄ１位</v>
      </c>
      <c r="C42" s="702"/>
      <c r="D42" s="702"/>
      <c r="E42" s="703"/>
      <c r="F42" s="173"/>
      <c r="G42" s="173"/>
      <c r="H42" s="173"/>
      <c r="I42" s="174"/>
      <c r="J42" s="137" t="str">
        <f>IF(K42&gt;M42,"○",IF(K42&lt;M42,"×",IF(K42=M42,"△")))</f>
        <v>△</v>
      </c>
      <c r="K42" s="136"/>
      <c r="L42" s="166" t="s">
        <v>226</v>
      </c>
      <c r="M42" s="137"/>
      <c r="N42" s="139" t="str">
        <f>IF(O42&gt;Q42,"○",IF(O42&lt;Q42,"×",IF(O42=Q42,"△")))</f>
        <v>△</v>
      </c>
      <c r="O42" s="136"/>
      <c r="P42" s="166" t="s">
        <v>226</v>
      </c>
      <c r="Q42" s="138"/>
      <c r="R42" s="731"/>
      <c r="S42" s="732"/>
      <c r="T42" s="732"/>
      <c r="U42" s="733"/>
      <c r="V42" s="338">
        <f>COUNTIF(F42:F42:N42,"○")*3+COUNTIF(F42:N42,"△")</f>
        <v>2</v>
      </c>
      <c r="W42" s="339" t="e">
        <f>COUNTIF(#REF!,"○")*3+COUNTIF(#REF!,"△")</f>
        <v>#REF!</v>
      </c>
      <c r="X42" s="337">
        <f>K42+O42</f>
        <v>0</v>
      </c>
      <c r="Y42" s="339"/>
      <c r="Z42" s="337">
        <f>M42+Q42</f>
        <v>0</v>
      </c>
      <c r="AA42" s="339"/>
      <c r="AB42" s="139">
        <f>U42+X42*0.001+AA42*0.0001</f>
        <v>0</v>
      </c>
      <c r="AC42" s="737"/>
      <c r="AD42" s="738"/>
    </row>
    <row r="43" spans="2:30" ht="20.100000000000001" customHeight="1" x14ac:dyDescent="0.4">
      <c r="B43" s="687" t="str">
        <f>N9</f>
        <v>Ｅ２位</v>
      </c>
      <c r="C43" s="704"/>
      <c r="D43" s="704"/>
      <c r="E43" s="705"/>
      <c r="F43" s="134" t="str">
        <f>IF(G43&gt;I43,"○",IF(G43&lt;I43,"×",IF(G43=I43,"△")))</f>
        <v>△</v>
      </c>
      <c r="G43" s="167"/>
      <c r="H43" s="168" t="s">
        <v>226</v>
      </c>
      <c r="I43" s="135"/>
      <c r="J43" s="175"/>
      <c r="K43" s="175"/>
      <c r="L43" s="175"/>
      <c r="M43" s="175"/>
      <c r="N43" s="133" t="str">
        <f>IF(O43&gt;Q43,"○",IF(O43&lt;Q43,"×",IF(O43=Q43,"△")))</f>
        <v>△</v>
      </c>
      <c r="O43" s="167"/>
      <c r="P43" s="168" t="s">
        <v>226</v>
      </c>
      <c r="Q43" s="135"/>
      <c r="R43" s="731"/>
      <c r="S43" s="732"/>
      <c r="T43" s="732"/>
      <c r="U43" s="733"/>
      <c r="V43" s="338">
        <f>COUNTIF(F43:F43:N43,"○")*3+COUNTIF(F43:N43,"△")</f>
        <v>2</v>
      </c>
      <c r="W43" s="339" t="e">
        <f>COUNTIF(#REF!,"○")*3+COUNTIF(#REF!,"△")</f>
        <v>#REF!</v>
      </c>
      <c r="X43" s="337">
        <f t="shared" ref="X43:X44" si="2">K43+O43</f>
        <v>0</v>
      </c>
      <c r="Y43" s="339"/>
      <c r="Z43" s="337">
        <f t="shared" ref="Z43:Z44" si="3">M43+Q43</f>
        <v>0</v>
      </c>
      <c r="AA43" s="339"/>
      <c r="AB43" s="139">
        <f>U43+X43*0.001+AA43*0.0001</f>
        <v>0</v>
      </c>
      <c r="AC43" s="737"/>
      <c r="AD43" s="738"/>
    </row>
    <row r="44" spans="2:30" ht="20.100000000000001" customHeight="1" thickBot="1" x14ac:dyDescent="0.45">
      <c r="B44" s="749" t="str">
        <f>N10</f>
        <v>Ｂ２位</v>
      </c>
      <c r="C44" s="750"/>
      <c r="D44" s="750"/>
      <c r="E44" s="751"/>
      <c r="F44" s="169" t="str">
        <f>IF(G44&gt;I44,"○",IF(G44&lt;I44,"×",IF(G44=I44,"△")))</f>
        <v>△</v>
      </c>
      <c r="G44" s="170"/>
      <c r="H44" s="171" t="s">
        <v>226</v>
      </c>
      <c r="I44" s="172"/>
      <c r="J44" s="169" t="str">
        <f>IF(K44&gt;M44,"○",IF(K44&lt;M44,"×",IF(K44=M44,"△")))</f>
        <v>△</v>
      </c>
      <c r="K44" s="170"/>
      <c r="L44" s="171" t="s">
        <v>226</v>
      </c>
      <c r="M44" s="169"/>
      <c r="N44" s="176"/>
      <c r="O44" s="177"/>
      <c r="P44" s="178"/>
      <c r="Q44" s="179"/>
      <c r="R44" s="734"/>
      <c r="S44" s="735"/>
      <c r="T44" s="735"/>
      <c r="U44" s="736"/>
      <c r="V44" s="752">
        <f>COUNTIF(F44:F44:N44,"○")*3+COUNTIF(F44:N44,"△")</f>
        <v>2</v>
      </c>
      <c r="W44" s="753" t="e">
        <f>COUNTIF(#REF!,"○")*3+COUNTIF(#REF!,"△")</f>
        <v>#REF!</v>
      </c>
      <c r="X44" s="754">
        <f t="shared" si="2"/>
        <v>0</v>
      </c>
      <c r="Y44" s="753"/>
      <c r="Z44" s="754">
        <f t="shared" si="3"/>
        <v>0</v>
      </c>
      <c r="AA44" s="753"/>
      <c r="AB44" s="181">
        <f>U44+X44*0.001+AA44*0.0001</f>
        <v>0</v>
      </c>
      <c r="AC44" s="726"/>
      <c r="AD44" s="727"/>
    </row>
    <row r="45" spans="2:30" x14ac:dyDescent="0.4">
      <c r="AD45" s="64"/>
    </row>
  </sheetData>
  <mergeCells count="143">
    <mergeCell ref="V43:W43"/>
    <mergeCell ref="AC39:AD39"/>
    <mergeCell ref="X43:Y43"/>
    <mergeCell ref="Z43:AA43"/>
    <mergeCell ref="AC43:AD43"/>
    <mergeCell ref="B44:E44"/>
    <mergeCell ref="V44:W44"/>
    <mergeCell ref="X44:Y44"/>
    <mergeCell ref="Z44:AA44"/>
    <mergeCell ref="AC44:AD44"/>
    <mergeCell ref="X41:Y41"/>
    <mergeCell ref="Z41:AA41"/>
    <mergeCell ref="AC41:AD41"/>
    <mergeCell ref="B42:E42"/>
    <mergeCell ref="V42:W42"/>
    <mergeCell ref="X42:Y42"/>
    <mergeCell ref="Z42:AA42"/>
    <mergeCell ref="AC42:AD42"/>
    <mergeCell ref="B41:E41"/>
    <mergeCell ref="F41:I41"/>
    <mergeCell ref="J41:M41"/>
    <mergeCell ref="N41:Q41"/>
    <mergeCell ref="R41:U44"/>
    <mergeCell ref="V41:W41"/>
    <mergeCell ref="B43:E43"/>
    <mergeCell ref="AC36:AD36"/>
    <mergeCell ref="B37:E37"/>
    <mergeCell ref="V37:W37"/>
    <mergeCell ref="X37:Y37"/>
    <mergeCell ref="Z37:AA37"/>
    <mergeCell ref="AC37:AD37"/>
    <mergeCell ref="P35:AA35"/>
    <mergeCell ref="B36:E36"/>
    <mergeCell ref="F36:I36"/>
    <mergeCell ref="J36:M36"/>
    <mergeCell ref="N36:Q36"/>
    <mergeCell ref="R36:U39"/>
    <mergeCell ref="V36:W36"/>
    <mergeCell ref="X36:Y36"/>
    <mergeCell ref="Z36:AA36"/>
    <mergeCell ref="B38:E38"/>
    <mergeCell ref="V38:W38"/>
    <mergeCell ref="X38:Y38"/>
    <mergeCell ref="Z38:AA38"/>
    <mergeCell ref="AC38:AD38"/>
    <mergeCell ref="B39:E39"/>
    <mergeCell ref="V39:W39"/>
    <mergeCell ref="X39:Y39"/>
    <mergeCell ref="Z39:AA39"/>
    <mergeCell ref="X30:Y31"/>
    <mergeCell ref="Z30:AA31"/>
    <mergeCell ref="B32:B33"/>
    <mergeCell ref="C32:E33"/>
    <mergeCell ref="F32:J33"/>
    <mergeCell ref="K32:L33"/>
    <mergeCell ref="P32:Q33"/>
    <mergeCell ref="R32:V33"/>
    <mergeCell ref="X32:Y33"/>
    <mergeCell ref="Z32:AA33"/>
    <mergeCell ref="B30:B31"/>
    <mergeCell ref="C30:E31"/>
    <mergeCell ref="F30:J31"/>
    <mergeCell ref="K30:L31"/>
    <mergeCell ref="P30:Q31"/>
    <mergeCell ref="R30:V31"/>
    <mergeCell ref="X26:Y27"/>
    <mergeCell ref="Z26:AA27"/>
    <mergeCell ref="B28:B29"/>
    <mergeCell ref="C28:E29"/>
    <mergeCell ref="F28:J29"/>
    <mergeCell ref="K28:L29"/>
    <mergeCell ref="P28:Q29"/>
    <mergeCell ref="R28:V29"/>
    <mergeCell ref="X28:Y29"/>
    <mergeCell ref="Z28:AA29"/>
    <mergeCell ref="B26:B27"/>
    <mergeCell ref="C26:E27"/>
    <mergeCell ref="F26:J27"/>
    <mergeCell ref="K26:L27"/>
    <mergeCell ref="P26:Q27"/>
    <mergeCell ref="R26:V27"/>
    <mergeCell ref="X22:Y23"/>
    <mergeCell ref="Z22:AA23"/>
    <mergeCell ref="B24:B25"/>
    <mergeCell ref="C24:E25"/>
    <mergeCell ref="F24:J25"/>
    <mergeCell ref="K24:L25"/>
    <mergeCell ref="P24:Q25"/>
    <mergeCell ref="R24:V25"/>
    <mergeCell ref="X24:Y25"/>
    <mergeCell ref="Z24:AA25"/>
    <mergeCell ref="B22:B23"/>
    <mergeCell ref="C22:E23"/>
    <mergeCell ref="F22:J23"/>
    <mergeCell ref="K22:L23"/>
    <mergeCell ref="P22:Q23"/>
    <mergeCell ref="R22:V23"/>
    <mergeCell ref="X18:Y19"/>
    <mergeCell ref="Z18:AA19"/>
    <mergeCell ref="B20:B21"/>
    <mergeCell ref="C20:E21"/>
    <mergeCell ref="F20:J21"/>
    <mergeCell ref="K20:L21"/>
    <mergeCell ref="P20:Q21"/>
    <mergeCell ref="R20:V21"/>
    <mergeCell ref="X20:Y21"/>
    <mergeCell ref="Z20:AA21"/>
    <mergeCell ref="B18:B19"/>
    <mergeCell ref="C18:E19"/>
    <mergeCell ref="F18:J19"/>
    <mergeCell ref="K18:L19"/>
    <mergeCell ref="P18:Q19"/>
    <mergeCell ref="R18:V19"/>
    <mergeCell ref="X14:Y15"/>
    <mergeCell ref="Z14:AA15"/>
    <mergeCell ref="B16:B17"/>
    <mergeCell ref="C16:E17"/>
    <mergeCell ref="F16:J17"/>
    <mergeCell ref="K16:L17"/>
    <mergeCell ref="P16:Q17"/>
    <mergeCell ref="R16:V17"/>
    <mergeCell ref="X16:Y17"/>
    <mergeCell ref="Z16:AA17"/>
    <mergeCell ref="B14:B15"/>
    <mergeCell ref="C14:E15"/>
    <mergeCell ref="F14:J15"/>
    <mergeCell ref="K14:L15"/>
    <mergeCell ref="P14:Q15"/>
    <mergeCell ref="R14:V15"/>
    <mergeCell ref="E10:I10"/>
    <mergeCell ref="N10:R10"/>
    <mergeCell ref="C13:E13"/>
    <mergeCell ref="F13:J13"/>
    <mergeCell ref="K13:Q13"/>
    <mergeCell ref="R13:V13"/>
    <mergeCell ref="X13:AA13"/>
    <mergeCell ref="V5:AA5"/>
    <mergeCell ref="B8:C10"/>
    <mergeCell ref="E8:I8"/>
    <mergeCell ref="K8:L10"/>
    <mergeCell ref="N8:R8"/>
    <mergeCell ref="E9:I9"/>
    <mergeCell ref="N9:R9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9800-F40C-4126-8008-364399384590}">
  <dimension ref="B4:AD45"/>
  <sheetViews>
    <sheetView view="pageBreakPreview" topLeftCell="A7" zoomScaleNormal="100" zoomScaleSheetLayoutView="100" workbookViewId="0">
      <selection activeCell="AF21" sqref="AF21"/>
    </sheetView>
  </sheetViews>
  <sheetFormatPr defaultRowHeight="14.25" x14ac:dyDescent="0.4"/>
  <cols>
    <col min="1" max="1" width="3.375" style="154" customWidth="1"/>
    <col min="2" max="27" width="3.125" style="154" customWidth="1"/>
    <col min="28" max="28" width="4.625" style="154" hidden="1" customWidth="1"/>
    <col min="29" max="30" width="3.125" style="154" customWidth="1"/>
    <col min="31" max="16384" width="9" style="154"/>
  </cols>
  <sheetData>
    <row r="4" spans="2:30" ht="18.75" customHeight="1" x14ac:dyDescent="0.4">
      <c r="W4" s="180"/>
      <c r="X4" s="180"/>
      <c r="Y4" s="180"/>
      <c r="Z4" s="180"/>
      <c r="AA4" s="180"/>
      <c r="AB4" s="152"/>
      <c r="AC4" s="152"/>
      <c r="AD4" s="152"/>
    </row>
    <row r="5" spans="2:30" ht="14.25" customHeight="1" x14ac:dyDescent="0.4">
      <c r="V5" s="748">
        <v>43618</v>
      </c>
      <c r="W5" s="748"/>
      <c r="X5" s="748"/>
      <c r="Y5" s="748"/>
      <c r="Z5" s="748"/>
      <c r="AA5" s="748"/>
    </row>
    <row r="7" spans="2:30" ht="6" customHeight="1" thickBot="1" x14ac:dyDescent="0.45"/>
    <row r="8" spans="2:30" ht="20.100000000000001" customHeight="1" thickTop="1" x14ac:dyDescent="0.4">
      <c r="B8" s="825" t="s">
        <v>268</v>
      </c>
      <c r="C8" s="826"/>
      <c r="D8" s="155">
        <v>1</v>
      </c>
      <c r="E8" s="831" t="s">
        <v>270</v>
      </c>
      <c r="F8" s="832"/>
      <c r="G8" s="832"/>
      <c r="H8" s="832"/>
      <c r="I8" s="833"/>
      <c r="K8" s="825" t="s">
        <v>269</v>
      </c>
      <c r="L8" s="826"/>
      <c r="M8" s="155">
        <v>1</v>
      </c>
      <c r="N8" s="831" t="s">
        <v>273</v>
      </c>
      <c r="O8" s="832"/>
      <c r="P8" s="832"/>
      <c r="Q8" s="832"/>
      <c r="R8" s="833"/>
      <c r="T8" s="277"/>
      <c r="U8" s="277"/>
      <c r="V8" s="258"/>
      <c r="W8" s="278"/>
      <c r="X8" s="278"/>
      <c r="Y8" s="278"/>
      <c r="Z8" s="278"/>
      <c r="AA8" s="278"/>
    </row>
    <row r="9" spans="2:30" ht="20.100000000000001" customHeight="1" x14ac:dyDescent="0.4">
      <c r="B9" s="827"/>
      <c r="C9" s="828"/>
      <c r="D9" s="156">
        <v>2</v>
      </c>
      <c r="E9" s="834" t="s">
        <v>271</v>
      </c>
      <c r="F9" s="835"/>
      <c r="G9" s="835"/>
      <c r="H9" s="835"/>
      <c r="I9" s="836"/>
      <c r="K9" s="827"/>
      <c r="L9" s="828"/>
      <c r="M9" s="156">
        <v>2</v>
      </c>
      <c r="N9" s="834" t="s">
        <v>274</v>
      </c>
      <c r="O9" s="835"/>
      <c r="P9" s="835"/>
      <c r="Q9" s="835"/>
      <c r="R9" s="836"/>
      <c r="T9" s="277"/>
      <c r="U9" s="277"/>
      <c r="V9" s="258"/>
      <c r="W9" s="278"/>
      <c r="X9" s="278"/>
      <c r="Y9" s="278"/>
      <c r="Z9" s="278"/>
      <c r="AA9" s="278"/>
    </row>
    <row r="10" spans="2:30" ht="20.100000000000001" customHeight="1" thickBot="1" x14ac:dyDescent="0.45">
      <c r="B10" s="829"/>
      <c r="C10" s="830"/>
      <c r="D10" s="157">
        <v>3</v>
      </c>
      <c r="E10" s="822" t="s">
        <v>272</v>
      </c>
      <c r="F10" s="823"/>
      <c r="G10" s="823"/>
      <c r="H10" s="823"/>
      <c r="I10" s="824"/>
      <c r="K10" s="829"/>
      <c r="L10" s="830"/>
      <c r="M10" s="157">
        <v>3</v>
      </c>
      <c r="N10" s="822" t="s">
        <v>272</v>
      </c>
      <c r="O10" s="823"/>
      <c r="P10" s="823"/>
      <c r="Q10" s="823"/>
      <c r="R10" s="824"/>
      <c r="T10" s="277"/>
      <c r="U10" s="277"/>
      <c r="V10" s="258"/>
      <c r="W10" s="278"/>
      <c r="X10" s="278"/>
      <c r="Y10" s="278"/>
      <c r="Z10" s="278"/>
      <c r="AA10" s="278"/>
    </row>
    <row r="11" spans="2:30" ht="7.5" customHeight="1" thickTop="1" x14ac:dyDescent="0.4"/>
    <row r="12" spans="2:30" ht="15.75" customHeight="1" thickBot="1" x14ac:dyDescent="0.45">
      <c r="B12" s="61"/>
      <c r="C12" s="61" t="s">
        <v>194</v>
      </c>
      <c r="D12" s="61"/>
      <c r="E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2:30" ht="20.25" customHeight="1" thickBot="1" x14ac:dyDescent="0.45">
      <c r="B13" s="158"/>
      <c r="C13" s="715" t="s">
        <v>222</v>
      </c>
      <c r="D13" s="713"/>
      <c r="E13" s="714"/>
      <c r="F13" s="716" t="s">
        <v>225</v>
      </c>
      <c r="G13" s="717"/>
      <c r="H13" s="717"/>
      <c r="I13" s="717"/>
      <c r="J13" s="717"/>
      <c r="K13" s="717" t="s">
        <v>223</v>
      </c>
      <c r="L13" s="717"/>
      <c r="M13" s="717"/>
      <c r="N13" s="717"/>
      <c r="O13" s="717"/>
      <c r="P13" s="717"/>
      <c r="Q13" s="717"/>
      <c r="R13" s="717" t="s">
        <v>225</v>
      </c>
      <c r="S13" s="717"/>
      <c r="T13" s="717"/>
      <c r="U13" s="717"/>
      <c r="V13" s="718"/>
      <c r="W13" s="113"/>
      <c r="X13" s="712" t="s">
        <v>241</v>
      </c>
      <c r="Y13" s="713"/>
      <c r="Z13" s="713"/>
      <c r="AA13" s="714"/>
    </row>
    <row r="14" spans="2:30" ht="15.75" customHeight="1" x14ac:dyDescent="0.4">
      <c r="B14" s="691">
        <v>1</v>
      </c>
      <c r="C14" s="692">
        <v>0.39583333333333331</v>
      </c>
      <c r="D14" s="693"/>
      <c r="E14" s="694"/>
      <c r="F14" s="695" t="s">
        <v>273</v>
      </c>
      <c r="G14" s="695"/>
      <c r="H14" s="695"/>
      <c r="I14" s="695"/>
      <c r="J14" s="379"/>
      <c r="K14" s="698"/>
      <c r="L14" s="699"/>
      <c r="M14" s="160"/>
      <c r="N14" s="161" t="s">
        <v>226</v>
      </c>
      <c r="O14" s="160"/>
      <c r="P14" s="698"/>
      <c r="Q14" s="699"/>
      <c r="R14" s="702" t="s">
        <v>272</v>
      </c>
      <c r="S14" s="702"/>
      <c r="T14" s="702"/>
      <c r="U14" s="702"/>
      <c r="V14" s="703"/>
      <c r="W14" s="116"/>
      <c r="X14" s="706" t="s">
        <v>278</v>
      </c>
      <c r="Y14" s="707"/>
      <c r="Z14" s="707" t="s">
        <v>279</v>
      </c>
      <c r="AA14" s="710"/>
      <c r="AB14" s="140"/>
    </row>
    <row r="15" spans="2:30" ht="15.75" customHeight="1" x14ac:dyDescent="0.4">
      <c r="B15" s="687"/>
      <c r="C15" s="688"/>
      <c r="D15" s="689"/>
      <c r="E15" s="690"/>
      <c r="F15" s="696"/>
      <c r="G15" s="696"/>
      <c r="H15" s="696"/>
      <c r="I15" s="696"/>
      <c r="J15" s="697"/>
      <c r="K15" s="700"/>
      <c r="L15" s="701"/>
      <c r="M15" s="151"/>
      <c r="N15" s="162" t="s">
        <v>226</v>
      </c>
      <c r="O15" s="151"/>
      <c r="P15" s="700"/>
      <c r="Q15" s="701"/>
      <c r="R15" s="704"/>
      <c r="S15" s="704"/>
      <c r="T15" s="704"/>
      <c r="U15" s="704"/>
      <c r="V15" s="705"/>
      <c r="W15" s="116"/>
      <c r="X15" s="708"/>
      <c r="Y15" s="709"/>
      <c r="Z15" s="709"/>
      <c r="AA15" s="711"/>
      <c r="AB15" s="140"/>
    </row>
    <row r="16" spans="2:30" ht="15.75" customHeight="1" x14ac:dyDescent="0.4">
      <c r="B16" s="687">
        <v>2</v>
      </c>
      <c r="C16" s="688">
        <v>0.41666666666666669</v>
      </c>
      <c r="D16" s="689">
        <v>0.4375</v>
      </c>
      <c r="E16" s="690"/>
      <c r="F16" s="719" t="s">
        <v>275</v>
      </c>
      <c r="G16" s="719"/>
      <c r="H16" s="719"/>
      <c r="I16" s="719"/>
      <c r="J16" s="720"/>
      <c r="K16" s="698"/>
      <c r="L16" s="699"/>
      <c r="M16" s="163"/>
      <c r="N16" s="164" t="s">
        <v>226</v>
      </c>
      <c r="O16" s="163"/>
      <c r="P16" s="721"/>
      <c r="Q16" s="722"/>
      <c r="R16" s="704" t="s">
        <v>276</v>
      </c>
      <c r="S16" s="704"/>
      <c r="T16" s="704"/>
      <c r="U16" s="704"/>
      <c r="V16" s="705"/>
      <c r="W16" s="116"/>
      <c r="X16" s="708" t="s">
        <v>249</v>
      </c>
      <c r="Y16" s="709"/>
      <c r="Z16" s="709" t="s">
        <v>250</v>
      </c>
      <c r="AA16" s="711"/>
    </row>
    <row r="17" spans="2:27" ht="15.75" customHeight="1" x14ac:dyDescent="0.4">
      <c r="B17" s="687"/>
      <c r="C17" s="688"/>
      <c r="D17" s="689"/>
      <c r="E17" s="690"/>
      <c r="F17" s="696"/>
      <c r="G17" s="696"/>
      <c r="H17" s="696"/>
      <c r="I17" s="696"/>
      <c r="J17" s="697"/>
      <c r="K17" s="700"/>
      <c r="L17" s="701"/>
      <c r="M17" s="151"/>
      <c r="N17" s="162" t="s">
        <v>226</v>
      </c>
      <c r="O17" s="151"/>
      <c r="P17" s="700"/>
      <c r="Q17" s="701"/>
      <c r="R17" s="704"/>
      <c r="S17" s="704"/>
      <c r="T17" s="704"/>
      <c r="U17" s="704"/>
      <c r="V17" s="705"/>
      <c r="W17" s="116"/>
      <c r="X17" s="708"/>
      <c r="Y17" s="709"/>
      <c r="Z17" s="709"/>
      <c r="AA17" s="711"/>
    </row>
    <row r="18" spans="2:27" ht="15.75" customHeight="1" x14ac:dyDescent="0.4">
      <c r="B18" s="687">
        <v>3</v>
      </c>
      <c r="C18" s="688">
        <v>0.4375</v>
      </c>
      <c r="D18" s="689"/>
      <c r="E18" s="690"/>
      <c r="F18" s="719" t="s">
        <v>272</v>
      </c>
      <c r="G18" s="719"/>
      <c r="H18" s="719"/>
      <c r="I18" s="719"/>
      <c r="J18" s="720"/>
      <c r="K18" s="698"/>
      <c r="L18" s="699"/>
      <c r="M18" s="163"/>
      <c r="N18" s="164" t="s">
        <v>226</v>
      </c>
      <c r="O18" s="163"/>
      <c r="P18" s="721"/>
      <c r="Q18" s="722"/>
      <c r="R18" s="704" t="s">
        <v>277</v>
      </c>
      <c r="S18" s="704"/>
      <c r="T18" s="704"/>
      <c r="U18" s="704"/>
      <c r="V18" s="705"/>
      <c r="W18" s="116"/>
      <c r="X18" s="708" t="s">
        <v>279</v>
      </c>
      <c r="Y18" s="709"/>
      <c r="Z18" s="709" t="s">
        <v>280</v>
      </c>
      <c r="AA18" s="711"/>
    </row>
    <row r="19" spans="2:27" ht="15.75" customHeight="1" x14ac:dyDescent="0.4">
      <c r="B19" s="687"/>
      <c r="C19" s="688"/>
      <c r="D19" s="689"/>
      <c r="E19" s="690"/>
      <c r="F19" s="696"/>
      <c r="G19" s="696"/>
      <c r="H19" s="696"/>
      <c r="I19" s="696"/>
      <c r="J19" s="697"/>
      <c r="K19" s="700"/>
      <c r="L19" s="701"/>
      <c r="M19" s="151"/>
      <c r="N19" s="162" t="s">
        <v>226</v>
      </c>
      <c r="O19" s="151"/>
      <c r="P19" s="700"/>
      <c r="Q19" s="701"/>
      <c r="R19" s="704"/>
      <c r="S19" s="704"/>
      <c r="T19" s="704"/>
      <c r="U19" s="704"/>
      <c r="V19" s="705"/>
      <c r="W19" s="116"/>
      <c r="X19" s="708"/>
      <c r="Y19" s="709"/>
      <c r="Z19" s="709"/>
      <c r="AA19" s="711"/>
    </row>
    <row r="20" spans="2:27" ht="15.75" customHeight="1" x14ac:dyDescent="0.4">
      <c r="B20" s="687">
        <v>4</v>
      </c>
      <c r="C20" s="688">
        <v>0.45833333333333298</v>
      </c>
      <c r="D20" s="689">
        <v>0.4375</v>
      </c>
      <c r="E20" s="690"/>
      <c r="F20" s="719" t="s">
        <v>276</v>
      </c>
      <c r="G20" s="719"/>
      <c r="H20" s="719"/>
      <c r="I20" s="719"/>
      <c r="J20" s="720"/>
      <c r="K20" s="698"/>
      <c r="L20" s="699"/>
      <c r="M20" s="163"/>
      <c r="N20" s="164" t="s">
        <v>226</v>
      </c>
      <c r="O20" s="163"/>
      <c r="P20" s="721"/>
      <c r="Q20" s="722"/>
      <c r="R20" s="704" t="s">
        <v>274</v>
      </c>
      <c r="S20" s="704"/>
      <c r="T20" s="704"/>
      <c r="U20" s="704"/>
      <c r="V20" s="705"/>
      <c r="W20" s="116"/>
      <c r="X20" s="708" t="s">
        <v>250</v>
      </c>
      <c r="Y20" s="709"/>
      <c r="Z20" s="709" t="s">
        <v>251</v>
      </c>
      <c r="AA20" s="711"/>
    </row>
    <row r="21" spans="2:27" ht="15.75" customHeight="1" x14ac:dyDescent="0.4">
      <c r="B21" s="687"/>
      <c r="C21" s="688"/>
      <c r="D21" s="689"/>
      <c r="E21" s="690"/>
      <c r="F21" s="696"/>
      <c r="G21" s="696"/>
      <c r="H21" s="696"/>
      <c r="I21" s="696"/>
      <c r="J21" s="697"/>
      <c r="K21" s="700"/>
      <c r="L21" s="701"/>
      <c r="M21" s="151"/>
      <c r="N21" s="162" t="s">
        <v>226</v>
      </c>
      <c r="O21" s="151"/>
      <c r="P21" s="700"/>
      <c r="Q21" s="701"/>
      <c r="R21" s="704"/>
      <c r="S21" s="704"/>
      <c r="T21" s="704"/>
      <c r="U21" s="704"/>
      <c r="V21" s="705"/>
      <c r="W21" s="116"/>
      <c r="X21" s="708"/>
      <c r="Y21" s="709"/>
      <c r="Z21" s="709"/>
      <c r="AA21" s="711"/>
    </row>
    <row r="22" spans="2:27" ht="15.75" customHeight="1" x14ac:dyDescent="0.4">
      <c r="B22" s="687">
        <v>5</v>
      </c>
      <c r="C22" s="688">
        <v>0.47916666666666702</v>
      </c>
      <c r="D22" s="689"/>
      <c r="E22" s="690"/>
      <c r="F22" s="719" t="s">
        <v>273</v>
      </c>
      <c r="G22" s="719"/>
      <c r="H22" s="719"/>
      <c r="I22" s="719"/>
      <c r="J22" s="720"/>
      <c r="K22" s="698"/>
      <c r="L22" s="699"/>
      <c r="M22" s="163"/>
      <c r="N22" s="164" t="s">
        <v>226</v>
      </c>
      <c r="O22" s="163"/>
      <c r="P22" s="721"/>
      <c r="Q22" s="722"/>
      <c r="R22" s="704" t="s">
        <v>277</v>
      </c>
      <c r="S22" s="704"/>
      <c r="T22" s="704"/>
      <c r="U22" s="704"/>
      <c r="V22" s="705"/>
      <c r="W22" s="116"/>
      <c r="X22" s="708" t="s">
        <v>280</v>
      </c>
      <c r="Y22" s="709"/>
      <c r="Z22" s="709" t="s">
        <v>278</v>
      </c>
      <c r="AA22" s="711"/>
    </row>
    <row r="23" spans="2:27" ht="15.75" customHeight="1" x14ac:dyDescent="0.4">
      <c r="B23" s="687"/>
      <c r="C23" s="688"/>
      <c r="D23" s="689"/>
      <c r="E23" s="690"/>
      <c r="F23" s="696"/>
      <c r="G23" s="696"/>
      <c r="H23" s="696"/>
      <c r="I23" s="696"/>
      <c r="J23" s="697"/>
      <c r="K23" s="700"/>
      <c r="L23" s="701"/>
      <c r="M23" s="151"/>
      <c r="N23" s="162" t="s">
        <v>226</v>
      </c>
      <c r="O23" s="151"/>
      <c r="P23" s="700"/>
      <c r="Q23" s="701"/>
      <c r="R23" s="704"/>
      <c r="S23" s="704"/>
      <c r="T23" s="704"/>
      <c r="U23" s="704"/>
      <c r="V23" s="705"/>
      <c r="W23" s="116"/>
      <c r="X23" s="708"/>
      <c r="Y23" s="709"/>
      <c r="Z23" s="709"/>
      <c r="AA23" s="711"/>
    </row>
    <row r="24" spans="2:27" ht="15.75" customHeight="1" x14ac:dyDescent="0.4">
      <c r="B24" s="687">
        <v>6</v>
      </c>
      <c r="C24" s="688">
        <v>0.5</v>
      </c>
      <c r="D24" s="689">
        <v>0.4375</v>
      </c>
      <c r="E24" s="690"/>
      <c r="F24" s="719" t="s">
        <v>275</v>
      </c>
      <c r="G24" s="719"/>
      <c r="H24" s="719"/>
      <c r="I24" s="719"/>
      <c r="J24" s="720"/>
      <c r="K24" s="698"/>
      <c r="L24" s="699"/>
      <c r="M24" s="163"/>
      <c r="N24" s="164" t="s">
        <v>226</v>
      </c>
      <c r="O24" s="163"/>
      <c r="P24" s="721"/>
      <c r="Q24" s="722"/>
      <c r="R24" s="704" t="s">
        <v>274</v>
      </c>
      <c r="S24" s="704"/>
      <c r="T24" s="704"/>
      <c r="U24" s="704"/>
      <c r="V24" s="705"/>
      <c r="W24" s="116"/>
      <c r="X24" s="708" t="s">
        <v>251</v>
      </c>
      <c r="Y24" s="709"/>
      <c r="Z24" s="709" t="s">
        <v>249</v>
      </c>
      <c r="AA24" s="711"/>
    </row>
    <row r="25" spans="2:27" ht="15.75" customHeight="1" x14ac:dyDescent="0.4">
      <c r="B25" s="687"/>
      <c r="C25" s="688"/>
      <c r="D25" s="689"/>
      <c r="E25" s="690"/>
      <c r="F25" s="696"/>
      <c r="G25" s="696"/>
      <c r="H25" s="696"/>
      <c r="I25" s="696"/>
      <c r="J25" s="697"/>
      <c r="K25" s="700"/>
      <c r="L25" s="701"/>
      <c r="M25" s="151"/>
      <c r="N25" s="162" t="s">
        <v>226</v>
      </c>
      <c r="O25" s="151"/>
      <c r="P25" s="700"/>
      <c r="Q25" s="701"/>
      <c r="R25" s="704"/>
      <c r="S25" s="704"/>
      <c r="T25" s="704"/>
      <c r="U25" s="704"/>
      <c r="V25" s="705"/>
      <c r="W25" s="116"/>
      <c r="X25" s="708"/>
      <c r="Y25" s="709"/>
      <c r="Z25" s="709"/>
      <c r="AA25" s="711"/>
    </row>
    <row r="26" spans="2:27" ht="15.75" customHeight="1" x14ac:dyDescent="0.4">
      <c r="B26" s="687">
        <v>7</v>
      </c>
      <c r="C26" s="688"/>
      <c r="D26" s="689"/>
      <c r="E26" s="690"/>
      <c r="F26" s="719"/>
      <c r="G26" s="719"/>
      <c r="H26" s="719"/>
      <c r="I26" s="719"/>
      <c r="J26" s="720"/>
      <c r="K26" s="698"/>
      <c r="L26" s="699"/>
      <c r="M26" s="163"/>
      <c r="N26" s="164" t="s">
        <v>226</v>
      </c>
      <c r="O26" s="163"/>
      <c r="P26" s="721"/>
      <c r="Q26" s="722"/>
      <c r="R26" s="704"/>
      <c r="S26" s="704"/>
      <c r="T26" s="704"/>
      <c r="U26" s="704"/>
      <c r="V26" s="705"/>
      <c r="W26" s="116"/>
      <c r="X26" s="723"/>
      <c r="Y26" s="724"/>
      <c r="Z26" s="724"/>
      <c r="AA26" s="725"/>
    </row>
    <row r="27" spans="2:27" ht="15.75" customHeight="1" x14ac:dyDescent="0.4">
      <c r="B27" s="687"/>
      <c r="C27" s="688"/>
      <c r="D27" s="689"/>
      <c r="E27" s="690"/>
      <c r="F27" s="696"/>
      <c r="G27" s="696"/>
      <c r="H27" s="696"/>
      <c r="I27" s="696"/>
      <c r="J27" s="697"/>
      <c r="K27" s="700"/>
      <c r="L27" s="701"/>
      <c r="M27" s="151"/>
      <c r="N27" s="162" t="s">
        <v>226</v>
      </c>
      <c r="O27" s="151"/>
      <c r="P27" s="700"/>
      <c r="Q27" s="701"/>
      <c r="R27" s="704"/>
      <c r="S27" s="704"/>
      <c r="T27" s="704"/>
      <c r="U27" s="704"/>
      <c r="V27" s="705"/>
      <c r="W27" s="116"/>
      <c r="X27" s="723"/>
      <c r="Y27" s="724"/>
      <c r="Z27" s="724"/>
      <c r="AA27" s="725"/>
    </row>
    <row r="28" spans="2:27" ht="15.75" customHeight="1" x14ac:dyDescent="0.4">
      <c r="B28" s="687">
        <v>8</v>
      </c>
      <c r="C28" s="688"/>
      <c r="D28" s="689"/>
      <c r="E28" s="690"/>
      <c r="F28" s="719"/>
      <c r="G28" s="719"/>
      <c r="H28" s="719"/>
      <c r="I28" s="719"/>
      <c r="J28" s="720"/>
      <c r="K28" s="698"/>
      <c r="L28" s="699"/>
      <c r="M28" s="163"/>
      <c r="N28" s="164" t="s">
        <v>226</v>
      </c>
      <c r="O28" s="163"/>
      <c r="P28" s="721"/>
      <c r="Q28" s="722"/>
      <c r="R28" s="704"/>
      <c r="S28" s="704"/>
      <c r="T28" s="704"/>
      <c r="U28" s="704"/>
      <c r="V28" s="705"/>
      <c r="W28" s="116"/>
      <c r="X28" s="723"/>
      <c r="Y28" s="724"/>
      <c r="Z28" s="724"/>
      <c r="AA28" s="725"/>
    </row>
    <row r="29" spans="2:27" ht="15.75" customHeight="1" x14ac:dyDescent="0.4">
      <c r="B29" s="687"/>
      <c r="C29" s="688"/>
      <c r="D29" s="689"/>
      <c r="E29" s="690"/>
      <c r="F29" s="696"/>
      <c r="G29" s="696"/>
      <c r="H29" s="696"/>
      <c r="I29" s="696"/>
      <c r="J29" s="697"/>
      <c r="K29" s="700"/>
      <c r="L29" s="701"/>
      <c r="M29" s="151"/>
      <c r="N29" s="162" t="s">
        <v>226</v>
      </c>
      <c r="O29" s="151"/>
      <c r="P29" s="700"/>
      <c r="Q29" s="701"/>
      <c r="R29" s="704"/>
      <c r="S29" s="704"/>
      <c r="T29" s="704"/>
      <c r="U29" s="704"/>
      <c r="V29" s="705"/>
      <c r="W29" s="116"/>
      <c r="X29" s="723"/>
      <c r="Y29" s="724"/>
      <c r="Z29" s="724"/>
      <c r="AA29" s="725"/>
    </row>
    <row r="30" spans="2:27" ht="15.75" customHeight="1" x14ac:dyDescent="0.4">
      <c r="B30" s="687">
        <v>9</v>
      </c>
      <c r="C30" s="688"/>
      <c r="D30" s="689"/>
      <c r="E30" s="690"/>
      <c r="F30" s="719"/>
      <c r="G30" s="719"/>
      <c r="H30" s="719"/>
      <c r="I30" s="719"/>
      <c r="J30" s="720"/>
      <c r="K30" s="698"/>
      <c r="L30" s="699"/>
      <c r="M30" s="163"/>
      <c r="N30" s="164" t="s">
        <v>226</v>
      </c>
      <c r="O30" s="163"/>
      <c r="P30" s="721"/>
      <c r="Q30" s="722"/>
      <c r="R30" s="704"/>
      <c r="S30" s="704"/>
      <c r="T30" s="704"/>
      <c r="U30" s="704"/>
      <c r="V30" s="705"/>
      <c r="W30" s="116"/>
      <c r="X30" s="723"/>
      <c r="Y30" s="724"/>
      <c r="Z30" s="724"/>
      <c r="AA30" s="725"/>
    </row>
    <row r="31" spans="2:27" ht="15.75" customHeight="1" x14ac:dyDescent="0.4">
      <c r="B31" s="687"/>
      <c r="C31" s="688"/>
      <c r="D31" s="689"/>
      <c r="E31" s="690"/>
      <c r="F31" s="696"/>
      <c r="G31" s="696"/>
      <c r="H31" s="696"/>
      <c r="I31" s="696"/>
      <c r="J31" s="697"/>
      <c r="K31" s="700"/>
      <c r="L31" s="701"/>
      <c r="M31" s="151"/>
      <c r="N31" s="162" t="s">
        <v>226</v>
      </c>
      <c r="O31" s="151"/>
      <c r="P31" s="700"/>
      <c r="Q31" s="701"/>
      <c r="R31" s="704"/>
      <c r="S31" s="704"/>
      <c r="T31" s="704"/>
      <c r="U31" s="704"/>
      <c r="V31" s="705"/>
      <c r="W31" s="116"/>
      <c r="X31" s="723"/>
      <c r="Y31" s="724"/>
      <c r="Z31" s="724"/>
      <c r="AA31" s="725"/>
    </row>
    <row r="32" spans="2:27" ht="15.75" customHeight="1" x14ac:dyDescent="0.4">
      <c r="B32" s="687">
        <v>10</v>
      </c>
      <c r="C32" s="688"/>
      <c r="D32" s="689"/>
      <c r="E32" s="690"/>
      <c r="F32" s="719"/>
      <c r="G32" s="719"/>
      <c r="H32" s="719"/>
      <c r="I32" s="719"/>
      <c r="J32" s="720"/>
      <c r="K32" s="698"/>
      <c r="L32" s="699"/>
      <c r="M32" s="163"/>
      <c r="N32" s="164" t="s">
        <v>226</v>
      </c>
      <c r="O32" s="163"/>
      <c r="P32" s="721"/>
      <c r="Q32" s="722"/>
      <c r="R32" s="704"/>
      <c r="S32" s="704"/>
      <c r="T32" s="704"/>
      <c r="U32" s="704"/>
      <c r="V32" s="705"/>
      <c r="W32" s="116"/>
      <c r="X32" s="723"/>
      <c r="Y32" s="724"/>
      <c r="Z32" s="724"/>
      <c r="AA32" s="725"/>
    </row>
    <row r="33" spans="2:30" ht="15.75" customHeight="1" thickBot="1" x14ac:dyDescent="0.45">
      <c r="B33" s="687"/>
      <c r="C33" s="688"/>
      <c r="D33" s="689"/>
      <c r="E33" s="690"/>
      <c r="F33" s="696"/>
      <c r="G33" s="696"/>
      <c r="H33" s="696"/>
      <c r="I33" s="696"/>
      <c r="J33" s="697"/>
      <c r="K33" s="700"/>
      <c r="L33" s="701"/>
      <c r="M33" s="151"/>
      <c r="N33" s="162" t="s">
        <v>226</v>
      </c>
      <c r="O33" s="151"/>
      <c r="P33" s="700"/>
      <c r="Q33" s="701"/>
      <c r="R33" s="704"/>
      <c r="S33" s="704"/>
      <c r="T33" s="704"/>
      <c r="U33" s="704"/>
      <c r="V33" s="705"/>
      <c r="W33" s="116"/>
      <c r="X33" s="762"/>
      <c r="Y33" s="763"/>
      <c r="Z33" s="763"/>
      <c r="AA33" s="764"/>
    </row>
    <row r="34" spans="2:30" ht="15.75" customHeight="1" x14ac:dyDescent="0.4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15"/>
      <c r="N34" s="153"/>
      <c r="O34" s="115"/>
      <c r="P34" s="159"/>
      <c r="Q34" s="159"/>
      <c r="R34" s="159"/>
      <c r="S34" s="159"/>
      <c r="T34" s="159"/>
      <c r="U34" s="159"/>
      <c r="V34" s="159"/>
      <c r="W34" s="116"/>
      <c r="X34" s="159"/>
      <c r="Y34" s="159"/>
      <c r="Z34" s="159"/>
      <c r="AA34" s="159"/>
    </row>
    <row r="35" spans="2:30" ht="15.75" customHeight="1" thickBot="1" x14ac:dyDescent="0.45">
      <c r="P35" s="695" t="s">
        <v>227</v>
      </c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</row>
    <row r="36" spans="2:30" ht="20.100000000000001" customHeight="1" thickBot="1" x14ac:dyDescent="0.45">
      <c r="B36" s="741" t="str">
        <f>B8</f>
        <v>Ｃブロック</v>
      </c>
      <c r="C36" s="742"/>
      <c r="D36" s="742"/>
      <c r="E36" s="743"/>
      <c r="F36" s="744" t="str">
        <f>B37</f>
        <v>Ｂ１位</v>
      </c>
      <c r="G36" s="744"/>
      <c r="H36" s="744"/>
      <c r="I36" s="684"/>
      <c r="J36" s="683" t="str">
        <f>B38</f>
        <v>Ｅ３位</v>
      </c>
      <c r="K36" s="744"/>
      <c r="L36" s="744"/>
      <c r="M36" s="684"/>
      <c r="N36" s="683" t="str">
        <f>B39</f>
        <v>Ｃ２位</v>
      </c>
      <c r="O36" s="744"/>
      <c r="P36" s="744"/>
      <c r="Q36" s="684"/>
      <c r="R36" s="728"/>
      <c r="S36" s="729"/>
      <c r="T36" s="729"/>
      <c r="U36" s="730"/>
      <c r="V36" s="683" t="s">
        <v>228</v>
      </c>
      <c r="W36" s="684"/>
      <c r="X36" s="683" t="s">
        <v>223</v>
      </c>
      <c r="Y36" s="684"/>
      <c r="Z36" s="683" t="s">
        <v>229</v>
      </c>
      <c r="AA36" s="684"/>
      <c r="AB36" s="165"/>
      <c r="AC36" s="739" t="s">
        <v>230</v>
      </c>
      <c r="AD36" s="740"/>
    </row>
    <row r="37" spans="2:30" ht="20.100000000000001" customHeight="1" x14ac:dyDescent="0.4">
      <c r="B37" s="691" t="str">
        <f>E8</f>
        <v>Ｂ１位</v>
      </c>
      <c r="C37" s="702"/>
      <c r="D37" s="702"/>
      <c r="E37" s="703"/>
      <c r="F37" s="173"/>
      <c r="G37" s="173"/>
      <c r="H37" s="173"/>
      <c r="I37" s="174"/>
      <c r="J37" s="137" t="str">
        <f>IF(K37&gt;M37,"○",IF(K37&lt;M37,"×",IF(K37=M37,"△")))</f>
        <v>△</v>
      </c>
      <c r="K37" s="136"/>
      <c r="L37" s="166" t="s">
        <v>226</v>
      </c>
      <c r="M37" s="137"/>
      <c r="N37" s="139" t="str">
        <f>IF(O37&gt;Q37,"○",IF(O37&lt;Q37,"×",IF(O37=Q37,"△")))</f>
        <v>△</v>
      </c>
      <c r="O37" s="136"/>
      <c r="P37" s="166" t="s">
        <v>226</v>
      </c>
      <c r="Q37" s="138"/>
      <c r="R37" s="731"/>
      <c r="S37" s="732"/>
      <c r="T37" s="732"/>
      <c r="U37" s="733"/>
      <c r="V37" s="338">
        <f>COUNTIF(F37:F37:N37,"○")*3+COUNTIF(F37:N37,"△")</f>
        <v>2</v>
      </c>
      <c r="W37" s="339" t="e">
        <f>COUNTIF(#REF!,"○")*3+COUNTIF(#REF!,"△")</f>
        <v>#REF!</v>
      </c>
      <c r="X37" s="337">
        <f>K37+O37</f>
        <v>0</v>
      </c>
      <c r="Y37" s="339"/>
      <c r="Z37" s="337">
        <f>M37+Q37</f>
        <v>0</v>
      </c>
      <c r="AA37" s="339"/>
      <c r="AB37" s="139">
        <f>U37+X37*0.001+AA37*0.0001</f>
        <v>0</v>
      </c>
      <c r="AC37" s="737"/>
      <c r="AD37" s="738"/>
    </row>
    <row r="38" spans="2:30" ht="20.100000000000001" customHeight="1" x14ac:dyDescent="0.4">
      <c r="B38" s="687" t="str">
        <f>E9</f>
        <v>Ｅ３位</v>
      </c>
      <c r="C38" s="704"/>
      <c r="D38" s="704"/>
      <c r="E38" s="705"/>
      <c r="F38" s="134" t="str">
        <f>IF(G38&gt;I38,"○",IF(G38&lt;I38,"×",IF(G38=I38,"△")))</f>
        <v>△</v>
      </c>
      <c r="G38" s="167"/>
      <c r="H38" s="168" t="s">
        <v>226</v>
      </c>
      <c r="I38" s="135"/>
      <c r="J38" s="175"/>
      <c r="K38" s="175"/>
      <c r="L38" s="175"/>
      <c r="M38" s="175"/>
      <c r="N38" s="133" t="str">
        <f>IF(O38&gt;Q38,"○",IF(O38&lt;Q38,"×",IF(O38=Q38,"△")))</f>
        <v>△</v>
      </c>
      <c r="O38" s="167"/>
      <c r="P38" s="168" t="s">
        <v>226</v>
      </c>
      <c r="Q38" s="135"/>
      <c r="R38" s="731"/>
      <c r="S38" s="732"/>
      <c r="T38" s="732"/>
      <c r="U38" s="733"/>
      <c r="V38" s="338">
        <f>COUNTIF(F38:F38:N38,"○")*3+COUNTIF(F38:N38,"△")</f>
        <v>2</v>
      </c>
      <c r="W38" s="339" t="e">
        <f>COUNTIF(#REF!,"○")*3+COUNTIF(#REF!,"△")</f>
        <v>#REF!</v>
      </c>
      <c r="X38" s="337">
        <f t="shared" ref="X38:X39" si="0">K38+O38</f>
        <v>0</v>
      </c>
      <c r="Y38" s="339"/>
      <c r="Z38" s="337">
        <f t="shared" ref="Z38:Z39" si="1">M38+Q38</f>
        <v>0</v>
      </c>
      <c r="AA38" s="339"/>
      <c r="AB38" s="139">
        <f>U38+X38*0.001+AA38*0.0001</f>
        <v>0</v>
      </c>
      <c r="AC38" s="737"/>
      <c r="AD38" s="738"/>
    </row>
    <row r="39" spans="2:30" ht="20.100000000000001" customHeight="1" thickBot="1" x14ac:dyDescent="0.45">
      <c r="B39" s="749" t="str">
        <f>E10</f>
        <v>Ｃ２位</v>
      </c>
      <c r="C39" s="750"/>
      <c r="D39" s="750"/>
      <c r="E39" s="751"/>
      <c r="F39" s="169" t="str">
        <f>IF(G39&gt;I39,"○",IF(G39&lt;I39,"×",IF(G39=I39,"△")))</f>
        <v>△</v>
      </c>
      <c r="G39" s="170"/>
      <c r="H39" s="171" t="s">
        <v>226</v>
      </c>
      <c r="I39" s="172"/>
      <c r="J39" s="169" t="str">
        <f>IF(K39&gt;M39,"○",IF(K39&lt;M39,"×",IF(K39=M39,"△")))</f>
        <v>△</v>
      </c>
      <c r="K39" s="170"/>
      <c r="L39" s="171" t="s">
        <v>226</v>
      </c>
      <c r="M39" s="169"/>
      <c r="N39" s="176"/>
      <c r="O39" s="177"/>
      <c r="P39" s="178"/>
      <c r="Q39" s="179"/>
      <c r="R39" s="734"/>
      <c r="S39" s="735"/>
      <c r="T39" s="735"/>
      <c r="U39" s="736"/>
      <c r="V39" s="752">
        <f>COUNTIF(F39:F39:N39,"○")*3+COUNTIF(F39:N39,"△")</f>
        <v>2</v>
      </c>
      <c r="W39" s="753" t="e">
        <f>COUNTIF(#REF!,"○")*3+COUNTIF(#REF!,"△")</f>
        <v>#REF!</v>
      </c>
      <c r="X39" s="754">
        <f t="shared" si="0"/>
        <v>0</v>
      </c>
      <c r="Y39" s="753"/>
      <c r="Z39" s="754">
        <f t="shared" si="1"/>
        <v>0</v>
      </c>
      <c r="AA39" s="753"/>
      <c r="AB39" s="181">
        <f>U39+X39*0.001+AA39*0.0001</f>
        <v>0</v>
      </c>
      <c r="AC39" s="726"/>
      <c r="AD39" s="727"/>
    </row>
    <row r="40" spans="2:30" ht="9" customHeight="1" thickBot="1" x14ac:dyDescent="0.45"/>
    <row r="41" spans="2:30" ht="20.100000000000001" customHeight="1" thickBot="1" x14ac:dyDescent="0.45">
      <c r="B41" s="741" t="str">
        <f>K8</f>
        <v>Ｄブロック</v>
      </c>
      <c r="C41" s="742"/>
      <c r="D41" s="742"/>
      <c r="E41" s="743"/>
      <c r="F41" s="744" t="str">
        <f>B42</f>
        <v>Ｃ１位</v>
      </c>
      <c r="G41" s="744"/>
      <c r="H41" s="744"/>
      <c r="I41" s="684"/>
      <c r="J41" s="683" t="str">
        <f>B43</f>
        <v>Ｄ３位</v>
      </c>
      <c r="K41" s="744"/>
      <c r="L41" s="744"/>
      <c r="M41" s="684"/>
      <c r="N41" s="683" t="str">
        <f>B44</f>
        <v>Ｃ２位</v>
      </c>
      <c r="O41" s="744"/>
      <c r="P41" s="744"/>
      <c r="Q41" s="684"/>
      <c r="R41" s="728"/>
      <c r="S41" s="729"/>
      <c r="T41" s="729"/>
      <c r="U41" s="730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165"/>
      <c r="AC41" s="739" t="s">
        <v>230</v>
      </c>
      <c r="AD41" s="740"/>
    </row>
    <row r="42" spans="2:30" ht="20.100000000000001" customHeight="1" x14ac:dyDescent="0.4">
      <c r="B42" s="691" t="str">
        <f>N8</f>
        <v>Ｃ１位</v>
      </c>
      <c r="C42" s="702"/>
      <c r="D42" s="702"/>
      <c r="E42" s="703"/>
      <c r="F42" s="173"/>
      <c r="G42" s="173"/>
      <c r="H42" s="173"/>
      <c r="I42" s="174"/>
      <c r="J42" s="137" t="str">
        <f>IF(K42&gt;M42,"○",IF(K42&lt;M42,"×",IF(K42=M42,"△")))</f>
        <v>△</v>
      </c>
      <c r="K42" s="136"/>
      <c r="L42" s="166" t="s">
        <v>226</v>
      </c>
      <c r="M42" s="137"/>
      <c r="N42" s="139" t="str">
        <f>IF(O42&gt;Q42,"○",IF(O42&lt;Q42,"×",IF(O42=Q42,"△")))</f>
        <v>△</v>
      </c>
      <c r="O42" s="136"/>
      <c r="P42" s="166" t="s">
        <v>226</v>
      </c>
      <c r="Q42" s="138"/>
      <c r="R42" s="731"/>
      <c r="S42" s="732"/>
      <c r="T42" s="732"/>
      <c r="U42" s="733"/>
      <c r="V42" s="338">
        <f>COUNTIF(F42:F42:N42,"○")*3+COUNTIF(F42:N42,"△")</f>
        <v>2</v>
      </c>
      <c r="W42" s="339" t="e">
        <f>COUNTIF(#REF!,"○")*3+COUNTIF(#REF!,"△")</f>
        <v>#REF!</v>
      </c>
      <c r="X42" s="337">
        <f>K42+O42</f>
        <v>0</v>
      </c>
      <c r="Y42" s="339"/>
      <c r="Z42" s="337">
        <f>M42+Q42</f>
        <v>0</v>
      </c>
      <c r="AA42" s="339"/>
      <c r="AB42" s="139">
        <f>U42+X42*0.001+AA42*0.0001</f>
        <v>0</v>
      </c>
      <c r="AC42" s="737"/>
      <c r="AD42" s="738"/>
    </row>
    <row r="43" spans="2:30" ht="20.100000000000001" customHeight="1" x14ac:dyDescent="0.4">
      <c r="B43" s="687" t="str">
        <f>N9</f>
        <v>Ｄ３位</v>
      </c>
      <c r="C43" s="704"/>
      <c r="D43" s="704"/>
      <c r="E43" s="705"/>
      <c r="F43" s="134" t="str">
        <f>IF(G43&gt;I43,"○",IF(G43&lt;I43,"×",IF(G43=I43,"△")))</f>
        <v>△</v>
      </c>
      <c r="G43" s="167"/>
      <c r="H43" s="168" t="s">
        <v>226</v>
      </c>
      <c r="I43" s="135"/>
      <c r="J43" s="175"/>
      <c r="K43" s="175"/>
      <c r="L43" s="175"/>
      <c r="M43" s="175"/>
      <c r="N43" s="133" t="str">
        <f>IF(O43&gt;Q43,"○",IF(O43&lt;Q43,"×",IF(O43=Q43,"△")))</f>
        <v>△</v>
      </c>
      <c r="O43" s="167"/>
      <c r="P43" s="168" t="s">
        <v>226</v>
      </c>
      <c r="Q43" s="135"/>
      <c r="R43" s="731"/>
      <c r="S43" s="732"/>
      <c r="T43" s="732"/>
      <c r="U43" s="733"/>
      <c r="V43" s="338">
        <f>COUNTIF(F43:F43:N43,"○")*3+COUNTIF(F43:N43,"△")</f>
        <v>2</v>
      </c>
      <c r="W43" s="339" t="e">
        <f>COUNTIF(#REF!,"○")*3+COUNTIF(#REF!,"△")</f>
        <v>#REF!</v>
      </c>
      <c r="X43" s="337">
        <f t="shared" ref="X43:X44" si="2">K43+O43</f>
        <v>0</v>
      </c>
      <c r="Y43" s="339"/>
      <c r="Z43" s="337">
        <f t="shared" ref="Z43:Z44" si="3">M43+Q43</f>
        <v>0</v>
      </c>
      <c r="AA43" s="339"/>
      <c r="AB43" s="139">
        <f>U43+X43*0.001+AA43*0.0001</f>
        <v>0</v>
      </c>
      <c r="AC43" s="737"/>
      <c r="AD43" s="738"/>
    </row>
    <row r="44" spans="2:30" ht="20.100000000000001" customHeight="1" thickBot="1" x14ac:dyDescent="0.45">
      <c r="B44" s="749" t="str">
        <f>N10</f>
        <v>Ｃ２位</v>
      </c>
      <c r="C44" s="750"/>
      <c r="D44" s="750"/>
      <c r="E44" s="751"/>
      <c r="F44" s="169" t="str">
        <f>IF(G44&gt;I44,"○",IF(G44&lt;I44,"×",IF(G44=I44,"△")))</f>
        <v>△</v>
      </c>
      <c r="G44" s="170"/>
      <c r="H44" s="171" t="s">
        <v>226</v>
      </c>
      <c r="I44" s="172"/>
      <c r="J44" s="169" t="str">
        <f>IF(K44&gt;M44,"○",IF(K44&lt;M44,"×",IF(K44=M44,"△")))</f>
        <v>△</v>
      </c>
      <c r="K44" s="170"/>
      <c r="L44" s="171" t="s">
        <v>226</v>
      </c>
      <c r="M44" s="169"/>
      <c r="N44" s="176"/>
      <c r="O44" s="177"/>
      <c r="P44" s="178"/>
      <c r="Q44" s="179"/>
      <c r="R44" s="734"/>
      <c r="S44" s="735"/>
      <c r="T44" s="735"/>
      <c r="U44" s="736"/>
      <c r="V44" s="752">
        <f>COUNTIF(F44:F44:N44,"○")*3+COUNTIF(F44:N44,"△")</f>
        <v>2</v>
      </c>
      <c r="W44" s="753" t="e">
        <f>COUNTIF(#REF!,"○")*3+COUNTIF(#REF!,"△")</f>
        <v>#REF!</v>
      </c>
      <c r="X44" s="754">
        <f t="shared" si="2"/>
        <v>0</v>
      </c>
      <c r="Y44" s="753"/>
      <c r="Z44" s="754">
        <f t="shared" si="3"/>
        <v>0</v>
      </c>
      <c r="AA44" s="753"/>
      <c r="AB44" s="181">
        <f>U44+X44*0.001+AA44*0.0001</f>
        <v>0</v>
      </c>
      <c r="AC44" s="726"/>
      <c r="AD44" s="727"/>
    </row>
    <row r="45" spans="2:30" x14ac:dyDescent="0.4">
      <c r="AD45" s="64"/>
    </row>
  </sheetData>
  <mergeCells count="143">
    <mergeCell ref="E10:I10"/>
    <mergeCell ref="N10:R10"/>
    <mergeCell ref="C13:E13"/>
    <mergeCell ref="F13:J13"/>
    <mergeCell ref="K13:Q13"/>
    <mergeCell ref="R13:V13"/>
    <mergeCell ref="X13:AA13"/>
    <mergeCell ref="V5:AA5"/>
    <mergeCell ref="B8:C10"/>
    <mergeCell ref="E8:I8"/>
    <mergeCell ref="K8:L10"/>
    <mergeCell ref="N8:R8"/>
    <mergeCell ref="E9:I9"/>
    <mergeCell ref="N9:R9"/>
    <mergeCell ref="X14:Y15"/>
    <mergeCell ref="Z14:AA15"/>
    <mergeCell ref="B16:B17"/>
    <mergeCell ref="C16:E17"/>
    <mergeCell ref="F16:J17"/>
    <mergeCell ref="K16:L17"/>
    <mergeCell ref="P16:Q17"/>
    <mergeCell ref="R16:V17"/>
    <mergeCell ref="X16:Y17"/>
    <mergeCell ref="Z16:AA17"/>
    <mergeCell ref="B14:B15"/>
    <mergeCell ref="C14:E15"/>
    <mergeCell ref="F14:J15"/>
    <mergeCell ref="K14:L15"/>
    <mergeCell ref="P14:Q15"/>
    <mergeCell ref="R14:V15"/>
    <mergeCell ref="X18:Y19"/>
    <mergeCell ref="Z18:AA19"/>
    <mergeCell ref="B20:B21"/>
    <mergeCell ref="C20:E21"/>
    <mergeCell ref="F20:J21"/>
    <mergeCell ref="K20:L21"/>
    <mergeCell ref="P20:Q21"/>
    <mergeCell ref="R20:V21"/>
    <mergeCell ref="X20:Y21"/>
    <mergeCell ref="Z20:AA21"/>
    <mergeCell ref="B18:B19"/>
    <mergeCell ref="C18:E19"/>
    <mergeCell ref="F18:J19"/>
    <mergeCell ref="K18:L19"/>
    <mergeCell ref="P18:Q19"/>
    <mergeCell ref="R18:V19"/>
    <mergeCell ref="X22:Y23"/>
    <mergeCell ref="Z22:AA23"/>
    <mergeCell ref="B24:B25"/>
    <mergeCell ref="C24:E25"/>
    <mergeCell ref="F24:J25"/>
    <mergeCell ref="K24:L25"/>
    <mergeCell ref="P24:Q25"/>
    <mergeCell ref="R24:V25"/>
    <mergeCell ref="X24:Y25"/>
    <mergeCell ref="Z24:AA25"/>
    <mergeCell ref="B22:B23"/>
    <mergeCell ref="C22:E23"/>
    <mergeCell ref="F22:J23"/>
    <mergeCell ref="K22:L23"/>
    <mergeCell ref="P22:Q23"/>
    <mergeCell ref="R22:V23"/>
    <mergeCell ref="X26:Y27"/>
    <mergeCell ref="Z26:AA27"/>
    <mergeCell ref="B28:B29"/>
    <mergeCell ref="C28:E29"/>
    <mergeCell ref="F28:J29"/>
    <mergeCell ref="K28:L29"/>
    <mergeCell ref="P28:Q29"/>
    <mergeCell ref="R28:V29"/>
    <mergeCell ref="X28:Y29"/>
    <mergeCell ref="Z28:AA29"/>
    <mergeCell ref="B26:B27"/>
    <mergeCell ref="C26:E27"/>
    <mergeCell ref="F26:J27"/>
    <mergeCell ref="K26:L27"/>
    <mergeCell ref="P26:Q27"/>
    <mergeCell ref="R26:V27"/>
    <mergeCell ref="X30:Y31"/>
    <mergeCell ref="Z30:AA31"/>
    <mergeCell ref="B32:B33"/>
    <mergeCell ref="C32:E33"/>
    <mergeCell ref="F32:J33"/>
    <mergeCell ref="K32:L33"/>
    <mergeCell ref="P32:Q33"/>
    <mergeCell ref="R32:V33"/>
    <mergeCell ref="X32:Y33"/>
    <mergeCell ref="Z32:AA33"/>
    <mergeCell ref="B30:B31"/>
    <mergeCell ref="C30:E31"/>
    <mergeCell ref="F30:J31"/>
    <mergeCell ref="K30:L31"/>
    <mergeCell ref="P30:Q31"/>
    <mergeCell ref="R30:V31"/>
    <mergeCell ref="AC36:AD36"/>
    <mergeCell ref="B37:E37"/>
    <mergeCell ref="V37:W37"/>
    <mergeCell ref="X37:Y37"/>
    <mergeCell ref="Z37:AA37"/>
    <mergeCell ref="AC37:AD37"/>
    <mergeCell ref="P35:AA35"/>
    <mergeCell ref="B36:E36"/>
    <mergeCell ref="F36:I36"/>
    <mergeCell ref="J36:M36"/>
    <mergeCell ref="N36:Q36"/>
    <mergeCell ref="R36:U39"/>
    <mergeCell ref="V36:W36"/>
    <mergeCell ref="X36:Y36"/>
    <mergeCell ref="Z36:AA36"/>
    <mergeCell ref="B38:E38"/>
    <mergeCell ref="V38:W38"/>
    <mergeCell ref="X38:Y38"/>
    <mergeCell ref="Z38:AA38"/>
    <mergeCell ref="AC38:AD38"/>
    <mergeCell ref="B39:E39"/>
    <mergeCell ref="V39:W39"/>
    <mergeCell ref="X39:Y39"/>
    <mergeCell ref="Z39:AA39"/>
    <mergeCell ref="AC39:AD39"/>
    <mergeCell ref="X43:Y43"/>
    <mergeCell ref="Z43:AA43"/>
    <mergeCell ref="AC43:AD43"/>
    <mergeCell ref="B44:E44"/>
    <mergeCell ref="V44:W44"/>
    <mergeCell ref="X44:Y44"/>
    <mergeCell ref="Z44:AA44"/>
    <mergeCell ref="AC44:AD44"/>
    <mergeCell ref="X41:Y41"/>
    <mergeCell ref="Z41:AA41"/>
    <mergeCell ref="AC41:AD41"/>
    <mergeCell ref="B42:E42"/>
    <mergeCell ref="V42:W42"/>
    <mergeCell ref="X42:Y42"/>
    <mergeCell ref="Z42:AA42"/>
    <mergeCell ref="AC42:AD42"/>
    <mergeCell ref="B41:E41"/>
    <mergeCell ref="F41:I41"/>
    <mergeCell ref="J41:M41"/>
    <mergeCell ref="N41:Q41"/>
    <mergeCell ref="R41:U44"/>
    <mergeCell ref="V41:W41"/>
    <mergeCell ref="B43:E43"/>
    <mergeCell ref="V43:W43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B43E-CCB5-4BD3-B3D8-A3A38E307620}">
  <dimension ref="A4:BG51"/>
  <sheetViews>
    <sheetView view="pageBreakPreview" zoomScaleNormal="100" zoomScaleSheetLayoutView="100" workbookViewId="0">
      <selection activeCell="AI42" sqref="AI42"/>
    </sheetView>
  </sheetViews>
  <sheetFormatPr defaultRowHeight="15" x14ac:dyDescent="0.4"/>
  <cols>
    <col min="1" max="38" width="2.875" style="282" customWidth="1"/>
    <col min="39" max="16384" width="9" style="282"/>
  </cols>
  <sheetData>
    <row r="4" spans="1:33" ht="18.75" customHeight="1" x14ac:dyDescent="0.4">
      <c r="W4" s="180"/>
      <c r="X4" s="180"/>
      <c r="Y4" s="180"/>
      <c r="Z4" s="180"/>
      <c r="AA4" s="180"/>
      <c r="AB4" s="152"/>
      <c r="AC4" s="152"/>
      <c r="AD4" s="152"/>
    </row>
    <row r="5" spans="1:33" ht="14.25" customHeight="1" x14ac:dyDescent="0.4">
      <c r="W5" s="180"/>
      <c r="X5" s="748">
        <v>43618</v>
      </c>
      <c r="Y5" s="748"/>
      <c r="Z5" s="748"/>
      <c r="AA5" s="748"/>
      <c r="AB5" s="748"/>
      <c r="AC5" s="748"/>
      <c r="AD5" s="748"/>
      <c r="AE5" s="748"/>
    </row>
    <row r="7" spans="1:33" ht="6" customHeight="1" x14ac:dyDescent="0.4"/>
    <row r="8" spans="1:33" s="212" customFormat="1" ht="20.100000000000001" customHeight="1" x14ac:dyDescent="0.4">
      <c r="A8" s="212" t="s">
        <v>306</v>
      </c>
      <c r="C8" s="214"/>
      <c r="D8" s="214"/>
      <c r="E8" s="214"/>
      <c r="F8" s="214"/>
      <c r="G8" s="214"/>
      <c r="H8" s="212" t="s">
        <v>307</v>
      </c>
      <c r="I8" s="214"/>
      <c r="J8" s="214"/>
      <c r="K8" s="214"/>
      <c r="L8" s="214"/>
      <c r="M8" s="214"/>
      <c r="N8" s="214"/>
      <c r="O8" s="214"/>
      <c r="P8" s="214"/>
      <c r="T8" s="255"/>
      <c r="U8" s="214"/>
      <c r="V8" s="214"/>
      <c r="W8" s="214"/>
      <c r="AF8" s="255"/>
      <c r="AG8" s="255"/>
    </row>
    <row r="9" spans="1:33" s="212" customFormat="1" ht="9.9499999999999993" customHeight="1" x14ac:dyDescent="0.4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855"/>
      <c r="R9" s="214"/>
      <c r="S9" s="214"/>
      <c r="T9" s="214"/>
      <c r="U9" s="255"/>
      <c r="V9" s="214"/>
      <c r="W9" s="214"/>
      <c r="X9" s="213"/>
    </row>
    <row r="10" spans="1:33" s="212" customFormat="1" ht="12" customHeight="1" x14ac:dyDescent="0.4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856"/>
      <c r="R10" s="217"/>
      <c r="S10" s="217"/>
      <c r="T10" s="217"/>
      <c r="U10" s="217"/>
      <c r="V10" s="217"/>
      <c r="W10" s="303">
        <v>1</v>
      </c>
      <c r="X10" s="308" t="s">
        <v>308</v>
      </c>
      <c r="Y10" s="299"/>
      <c r="Z10" s="845"/>
      <c r="AA10" s="845"/>
      <c r="AB10" s="845"/>
      <c r="AC10" s="845"/>
      <c r="AD10" s="845"/>
      <c r="AE10" s="845"/>
      <c r="AF10" s="214"/>
      <c r="AG10" s="214"/>
    </row>
    <row r="11" spans="1:33" s="212" customFormat="1" ht="12" customHeight="1" x14ac:dyDescent="0.4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20"/>
      <c r="S11" s="214"/>
      <c r="T11" s="255"/>
      <c r="V11" s="214"/>
      <c r="W11" s="303"/>
      <c r="X11" s="310"/>
      <c r="Y11" s="301"/>
      <c r="Z11" s="846"/>
      <c r="AA11" s="846"/>
      <c r="AB11" s="846"/>
      <c r="AC11" s="846"/>
      <c r="AD11" s="846"/>
      <c r="AE11" s="846"/>
      <c r="AF11" s="255"/>
      <c r="AG11" s="216"/>
    </row>
    <row r="12" spans="1:33" s="212" customFormat="1" ht="12" customHeight="1" x14ac:dyDescent="0.4">
      <c r="I12" s="258"/>
      <c r="J12" s="214"/>
      <c r="K12" s="214"/>
      <c r="L12" s="214"/>
      <c r="M12" s="214"/>
      <c r="N12" s="214"/>
      <c r="O12" s="214"/>
      <c r="P12" s="214"/>
      <c r="Q12" s="214"/>
      <c r="R12" s="254"/>
      <c r="S12" s="214"/>
      <c r="T12" s="214"/>
      <c r="U12" s="255"/>
      <c r="V12" s="214"/>
      <c r="W12" s="300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</row>
    <row r="13" spans="1:33" s="212" customFormat="1" ht="12" customHeight="1" x14ac:dyDescent="0.4">
      <c r="D13" s="214"/>
      <c r="E13" s="214"/>
      <c r="F13" s="214"/>
      <c r="G13" s="214"/>
      <c r="H13" s="214"/>
      <c r="I13" s="260"/>
      <c r="J13" s="214"/>
      <c r="K13" s="214"/>
      <c r="L13" s="214"/>
      <c r="M13" s="214"/>
      <c r="N13" s="214"/>
      <c r="O13" s="214"/>
      <c r="P13" s="214"/>
      <c r="Q13" s="261"/>
      <c r="R13" s="843" t="s">
        <v>9</v>
      </c>
      <c r="S13" s="214"/>
      <c r="T13" s="214"/>
      <c r="U13" s="255"/>
      <c r="V13" s="214"/>
      <c r="W13" s="300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</row>
    <row r="14" spans="1:33" s="212" customFormat="1" ht="12" customHeight="1" x14ac:dyDescent="0.4">
      <c r="D14" s="214"/>
      <c r="E14" s="214"/>
      <c r="F14" s="214"/>
      <c r="G14" s="214"/>
      <c r="H14" s="214"/>
      <c r="I14" s="214"/>
      <c r="J14" s="214"/>
      <c r="K14" s="214"/>
      <c r="L14" s="218"/>
      <c r="M14" s="262"/>
      <c r="N14" s="256"/>
      <c r="O14" s="256"/>
      <c r="P14" s="256"/>
      <c r="Q14" s="263"/>
      <c r="R14" s="844"/>
      <c r="S14" s="214"/>
      <c r="T14" s="214"/>
      <c r="U14" s="255"/>
      <c r="V14" s="214"/>
      <c r="W14" s="214"/>
      <c r="X14" s="216"/>
      <c r="Y14" s="214"/>
      <c r="Z14" s="214"/>
      <c r="AA14" s="214"/>
      <c r="AB14" s="214"/>
      <c r="AC14" s="214"/>
      <c r="AD14" s="214"/>
      <c r="AE14" s="214"/>
      <c r="AF14" s="214"/>
      <c r="AG14" s="214"/>
    </row>
    <row r="15" spans="1:33" s="212" customFormat="1" ht="12" customHeight="1" x14ac:dyDescent="0.4">
      <c r="D15" s="214"/>
      <c r="E15" s="214"/>
      <c r="F15" s="214"/>
      <c r="G15" s="214"/>
      <c r="H15" s="214"/>
      <c r="I15" s="214"/>
      <c r="J15" s="214"/>
      <c r="K15" s="261"/>
      <c r="L15" s="220"/>
      <c r="M15" s="214"/>
      <c r="N15" s="214"/>
      <c r="O15" s="214"/>
      <c r="P15" s="214"/>
      <c r="Q15" s="258"/>
      <c r="R15" s="264"/>
      <c r="S15" s="214"/>
      <c r="T15" s="214"/>
      <c r="U15" s="255"/>
      <c r="V15" s="216"/>
      <c r="W15" s="216"/>
      <c r="X15" s="214"/>
      <c r="Y15" s="214"/>
      <c r="Z15" s="214"/>
      <c r="AA15" s="214"/>
      <c r="AB15" s="214"/>
      <c r="AC15" s="214"/>
      <c r="AD15" s="214"/>
      <c r="AE15" s="214"/>
      <c r="AF15" s="255"/>
      <c r="AG15" s="258"/>
    </row>
    <row r="16" spans="1:33" s="212" customFormat="1" ht="12" customHeight="1" x14ac:dyDescent="0.4">
      <c r="D16" s="214"/>
      <c r="E16" s="214"/>
      <c r="F16" s="214"/>
      <c r="G16" s="214"/>
      <c r="H16" s="214"/>
      <c r="I16" s="214"/>
      <c r="J16" s="214"/>
      <c r="K16" s="261"/>
      <c r="L16" s="220"/>
      <c r="M16" s="214"/>
      <c r="N16" s="214"/>
      <c r="O16" s="214"/>
      <c r="P16" s="218"/>
      <c r="Q16" s="262"/>
      <c r="R16" s="265"/>
      <c r="S16" s="256"/>
      <c r="T16" s="214"/>
      <c r="U16" s="255"/>
      <c r="V16" s="216"/>
      <c r="W16" s="216"/>
      <c r="X16" s="214"/>
      <c r="Y16" s="214"/>
      <c r="Z16" s="214"/>
      <c r="AA16" s="214"/>
      <c r="AB16" s="214"/>
      <c r="AC16" s="214"/>
      <c r="AD16" s="214"/>
      <c r="AE16" s="214"/>
      <c r="AF16" s="255"/>
      <c r="AG16" s="258"/>
    </row>
    <row r="17" spans="1:33" s="212" customFormat="1" ht="12" customHeight="1" x14ac:dyDescent="0.4">
      <c r="D17" s="214"/>
      <c r="E17" s="214"/>
      <c r="F17" s="214"/>
      <c r="G17" s="214"/>
      <c r="H17" s="214"/>
      <c r="I17" s="214"/>
      <c r="J17" s="214"/>
      <c r="K17" s="261"/>
      <c r="L17" s="220"/>
      <c r="M17" s="214"/>
      <c r="N17" s="214"/>
      <c r="O17" s="214"/>
      <c r="P17" s="220"/>
      <c r="Q17" s="214"/>
      <c r="R17" s="259"/>
      <c r="S17" s="217"/>
      <c r="T17" s="217"/>
      <c r="U17" s="266"/>
      <c r="V17" s="217"/>
      <c r="W17" s="300">
        <v>2</v>
      </c>
      <c r="X17" s="308" t="s">
        <v>141</v>
      </c>
      <c r="Y17" s="299"/>
      <c r="Z17" s="837"/>
      <c r="AA17" s="838"/>
      <c r="AB17" s="838"/>
      <c r="AC17" s="838"/>
      <c r="AD17" s="838"/>
      <c r="AE17" s="838"/>
      <c r="AF17" s="254"/>
      <c r="AG17" s="255"/>
    </row>
    <row r="18" spans="1:33" s="212" customFormat="1" ht="12" customHeight="1" x14ac:dyDescent="0.4">
      <c r="B18" s="253"/>
      <c r="C18" s="214"/>
      <c r="D18" s="214"/>
      <c r="E18" s="214"/>
      <c r="F18" s="214"/>
      <c r="G18" s="214"/>
      <c r="H18" s="214"/>
      <c r="I18" s="214"/>
      <c r="J18" s="214"/>
      <c r="K18" s="261"/>
      <c r="L18" s="254"/>
      <c r="M18" s="214"/>
      <c r="N18" s="255"/>
      <c r="O18" s="214"/>
      <c r="P18" s="254"/>
      <c r="Q18" s="214"/>
      <c r="R18" s="214"/>
      <c r="S18" s="214"/>
      <c r="T18" s="214"/>
      <c r="U18" s="214"/>
      <c r="V18" s="214"/>
      <c r="W18" s="300"/>
      <c r="X18" s="310"/>
      <c r="Y18" s="301"/>
      <c r="Z18" s="840"/>
      <c r="AA18" s="841"/>
      <c r="AB18" s="841"/>
      <c r="AC18" s="841"/>
      <c r="AD18" s="841"/>
      <c r="AE18" s="841"/>
      <c r="AF18" s="254"/>
      <c r="AG18" s="255"/>
    </row>
    <row r="19" spans="1:33" s="212" customFormat="1" ht="12" customHeight="1" x14ac:dyDescent="0.4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54"/>
      <c r="M19" s="214"/>
      <c r="N19" s="255"/>
      <c r="O19" s="253"/>
      <c r="P19" s="25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55"/>
    </row>
    <row r="20" spans="1:33" s="212" customFormat="1" ht="12" customHeight="1" x14ac:dyDescent="0.4">
      <c r="A20" s="308" t="s">
        <v>103</v>
      </c>
      <c r="B20" s="299"/>
      <c r="C20" s="299"/>
      <c r="D20" s="302"/>
      <c r="E20" s="845"/>
      <c r="F20" s="845"/>
      <c r="G20" s="845"/>
      <c r="H20" s="845"/>
      <c r="I20" s="845"/>
      <c r="J20" s="845"/>
      <c r="K20" s="257"/>
      <c r="L20" s="847" t="s">
        <v>137</v>
      </c>
      <c r="M20" s="214"/>
      <c r="N20" s="255"/>
      <c r="O20" s="267"/>
      <c r="P20" s="847" t="s">
        <v>1</v>
      </c>
      <c r="Q20" s="849" t="s">
        <v>31</v>
      </c>
      <c r="R20" s="850"/>
      <c r="S20" s="850"/>
      <c r="T20" s="850"/>
      <c r="U20" s="850"/>
      <c r="V20" s="851"/>
      <c r="W20" s="214"/>
      <c r="X20" s="216"/>
      <c r="Y20" s="214"/>
      <c r="Z20" s="214"/>
      <c r="AA20" s="214"/>
      <c r="AB20" s="214"/>
      <c r="AC20" s="214"/>
      <c r="AD20" s="214"/>
      <c r="AE20" s="214"/>
      <c r="AF20" s="214"/>
      <c r="AG20" s="255"/>
    </row>
    <row r="21" spans="1:33" s="212" customFormat="1" ht="12" customHeight="1" x14ac:dyDescent="0.4">
      <c r="A21" s="310"/>
      <c r="B21" s="301"/>
      <c r="C21" s="301"/>
      <c r="D21" s="304"/>
      <c r="E21" s="846"/>
      <c r="F21" s="846"/>
      <c r="G21" s="846"/>
      <c r="H21" s="846"/>
      <c r="I21" s="846"/>
      <c r="J21" s="846"/>
      <c r="K21" s="261"/>
      <c r="L21" s="848"/>
      <c r="M21" s="214"/>
      <c r="N21" s="255"/>
      <c r="O21" s="223"/>
      <c r="P21" s="848"/>
      <c r="Q21" s="852"/>
      <c r="R21" s="853"/>
      <c r="S21" s="853"/>
      <c r="T21" s="853"/>
      <c r="U21" s="853"/>
      <c r="V21" s="854"/>
      <c r="W21" s="216"/>
      <c r="X21" s="214"/>
      <c r="Y21" s="214"/>
      <c r="Z21" s="214"/>
      <c r="AA21" s="214"/>
      <c r="AB21" s="214"/>
      <c r="AC21" s="214"/>
      <c r="AD21" s="214"/>
      <c r="AE21" s="214"/>
      <c r="AF21" s="214"/>
      <c r="AG21" s="255"/>
    </row>
    <row r="22" spans="1:33" s="212" customFormat="1" ht="12" customHeight="1" x14ac:dyDescent="0.4">
      <c r="B22" s="216"/>
      <c r="C22" s="216"/>
      <c r="D22" s="216"/>
      <c r="E22" s="214"/>
      <c r="F22" s="214"/>
      <c r="G22" s="214"/>
      <c r="H22" s="214"/>
      <c r="I22" s="214"/>
      <c r="J22" s="214"/>
      <c r="K22" s="261"/>
      <c r="L22" s="220"/>
      <c r="M22" s="258"/>
      <c r="N22" s="214"/>
      <c r="O22" s="214"/>
      <c r="P22" s="220"/>
      <c r="Q22" s="258"/>
      <c r="R22" s="255"/>
      <c r="S22" s="214"/>
      <c r="T22" s="214"/>
      <c r="U22" s="255"/>
      <c r="V22" s="214"/>
      <c r="W22" s="216"/>
      <c r="X22" s="214"/>
      <c r="Y22" s="214"/>
      <c r="Z22" s="214"/>
      <c r="AA22" s="214"/>
      <c r="AB22" s="214"/>
      <c r="AC22" s="214"/>
      <c r="AD22" s="214"/>
      <c r="AE22" s="214"/>
      <c r="AF22" s="255"/>
      <c r="AG22" s="214"/>
    </row>
    <row r="23" spans="1:33" s="212" customFormat="1" ht="12" customHeight="1" x14ac:dyDescent="0.4">
      <c r="B23" s="216"/>
      <c r="C23" s="216"/>
      <c r="D23" s="216"/>
      <c r="E23" s="214"/>
      <c r="F23" s="214"/>
      <c r="G23" s="214"/>
      <c r="H23" s="214"/>
      <c r="I23" s="214"/>
      <c r="J23" s="214"/>
      <c r="K23" s="261"/>
      <c r="L23" s="220"/>
      <c r="M23" s="258"/>
      <c r="N23" s="214"/>
      <c r="O23" s="214"/>
      <c r="P23" s="220"/>
      <c r="Q23" s="214"/>
      <c r="R23" s="255"/>
      <c r="S23" s="214"/>
      <c r="T23" s="214"/>
      <c r="U23" s="255"/>
      <c r="V23" s="214"/>
      <c r="W23" s="300">
        <v>3</v>
      </c>
      <c r="X23" s="308" t="s">
        <v>140</v>
      </c>
      <c r="Y23" s="299"/>
      <c r="Z23" s="837"/>
      <c r="AA23" s="838"/>
      <c r="AB23" s="838"/>
      <c r="AC23" s="838"/>
      <c r="AD23" s="838"/>
      <c r="AE23" s="839"/>
      <c r="AF23" s="214"/>
      <c r="AG23" s="214"/>
    </row>
    <row r="24" spans="1:33" s="212" customFormat="1" ht="12" customHeight="1" x14ac:dyDescent="0.4">
      <c r="B24" s="216"/>
      <c r="C24" s="216"/>
      <c r="D24" s="216"/>
      <c r="E24" s="214"/>
      <c r="F24" s="214"/>
      <c r="G24" s="214"/>
      <c r="H24" s="214"/>
      <c r="I24" s="214"/>
      <c r="J24" s="214"/>
      <c r="K24" s="261"/>
      <c r="L24" s="220"/>
      <c r="M24" s="214"/>
      <c r="N24" s="214"/>
      <c r="O24" s="214"/>
      <c r="P24" s="220"/>
      <c r="Q24" s="214"/>
      <c r="R24" s="265"/>
      <c r="S24" s="256"/>
      <c r="T24" s="256"/>
      <c r="U24" s="268"/>
      <c r="V24" s="256"/>
      <c r="W24" s="300"/>
      <c r="X24" s="310"/>
      <c r="Y24" s="301"/>
      <c r="Z24" s="840"/>
      <c r="AA24" s="841"/>
      <c r="AB24" s="841"/>
      <c r="AC24" s="841"/>
      <c r="AD24" s="841"/>
      <c r="AE24" s="842"/>
      <c r="AF24" s="214"/>
      <c r="AG24" s="214"/>
    </row>
    <row r="25" spans="1:33" s="212" customFormat="1" ht="12" customHeight="1" x14ac:dyDescent="0.4">
      <c r="B25" s="216"/>
      <c r="C25" s="216"/>
      <c r="D25" s="216"/>
      <c r="E25" s="214"/>
      <c r="F25" s="214"/>
      <c r="G25" s="214"/>
      <c r="H25" s="214"/>
      <c r="I25" s="258"/>
      <c r="J25" s="214"/>
      <c r="K25" s="214"/>
      <c r="L25" s="220"/>
      <c r="M25" s="214"/>
      <c r="N25" s="214"/>
      <c r="O25" s="214"/>
      <c r="P25" s="219"/>
      <c r="Q25" s="217"/>
      <c r="R25" s="259"/>
      <c r="S25" s="217"/>
      <c r="T25" s="214"/>
      <c r="U25" s="255"/>
      <c r="V25" s="214"/>
      <c r="W25" s="216"/>
      <c r="X25" s="216"/>
      <c r="Y25" s="214"/>
      <c r="Z25" s="214"/>
      <c r="AA25" s="214"/>
      <c r="AB25" s="214"/>
      <c r="AC25" s="214"/>
      <c r="AD25" s="214"/>
      <c r="AE25" s="214"/>
      <c r="AF25" s="255"/>
      <c r="AG25" s="214"/>
    </row>
    <row r="26" spans="1:33" s="212" customFormat="1" ht="12" customHeight="1" x14ac:dyDescent="0.4">
      <c r="B26" s="216"/>
      <c r="C26" s="216"/>
      <c r="D26" s="216"/>
      <c r="E26" s="214"/>
      <c r="F26" s="214"/>
      <c r="G26" s="214"/>
      <c r="H26" s="214"/>
      <c r="I26" s="214"/>
      <c r="J26" s="214"/>
      <c r="K26" s="214"/>
      <c r="L26" s="220"/>
      <c r="M26" s="214"/>
      <c r="N26" s="214"/>
      <c r="O26" s="214"/>
      <c r="P26" s="214"/>
      <c r="Q26" s="214"/>
      <c r="R26" s="254"/>
      <c r="S26" s="214"/>
      <c r="T26" s="214"/>
      <c r="U26" s="255"/>
      <c r="V26" s="214"/>
      <c r="W26" s="216"/>
      <c r="X26" s="216"/>
      <c r="Y26" s="214"/>
      <c r="Z26" s="214"/>
      <c r="AA26" s="214"/>
      <c r="AB26" s="214"/>
      <c r="AC26" s="214"/>
      <c r="AD26" s="214"/>
      <c r="AE26" s="214"/>
      <c r="AF26" s="255"/>
      <c r="AG26" s="214"/>
    </row>
    <row r="27" spans="1:33" s="212" customFormat="1" ht="12" customHeight="1" x14ac:dyDescent="0.4">
      <c r="B27" s="216"/>
      <c r="C27" s="216"/>
      <c r="D27" s="216"/>
      <c r="E27" s="214"/>
      <c r="F27" s="214"/>
      <c r="G27" s="214"/>
      <c r="H27" s="214"/>
      <c r="I27" s="214"/>
      <c r="J27" s="214"/>
      <c r="K27" s="214"/>
      <c r="L27" s="219"/>
      <c r="M27" s="217"/>
      <c r="N27" s="217"/>
      <c r="O27" s="217"/>
      <c r="P27" s="217"/>
      <c r="Q27" s="270"/>
      <c r="R27" s="847" t="s">
        <v>0</v>
      </c>
      <c r="S27" s="216"/>
      <c r="T27" s="214"/>
      <c r="U27" s="255"/>
      <c r="V27" s="214"/>
      <c r="W27" s="216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</row>
    <row r="28" spans="1:33" s="212" customFormat="1" ht="12" customHeight="1" x14ac:dyDescent="0.4">
      <c r="B28" s="216"/>
      <c r="C28" s="216"/>
      <c r="D28" s="216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848"/>
      <c r="S28" s="214"/>
      <c r="T28" s="214"/>
      <c r="U28" s="255"/>
      <c r="V28" s="214"/>
      <c r="W28" s="216"/>
      <c r="X28" s="214"/>
      <c r="Y28" s="214"/>
      <c r="Z28" s="214"/>
      <c r="AA28" s="214"/>
      <c r="AB28" s="214"/>
      <c r="AC28" s="214"/>
      <c r="AD28" s="214"/>
      <c r="AE28" s="214"/>
      <c r="AF28" s="255"/>
      <c r="AG28" s="214"/>
    </row>
    <row r="29" spans="1:33" s="212" customFormat="1" ht="12" customHeight="1" x14ac:dyDescent="0.4">
      <c r="B29" s="216"/>
      <c r="C29" s="216"/>
      <c r="D29" s="216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54"/>
      <c r="S29" s="214"/>
      <c r="T29" s="214"/>
      <c r="U29" s="255"/>
      <c r="V29" s="214"/>
      <c r="W29" s="216"/>
      <c r="X29" s="214"/>
      <c r="Y29" s="214"/>
      <c r="Z29" s="214"/>
      <c r="AA29" s="214"/>
      <c r="AB29" s="214"/>
      <c r="AC29" s="214"/>
      <c r="AD29" s="214"/>
      <c r="AE29" s="214"/>
      <c r="AF29" s="255"/>
      <c r="AG29" s="214"/>
    </row>
    <row r="30" spans="1:33" s="212" customFormat="1" ht="12" customHeight="1" x14ac:dyDescent="0.4">
      <c r="B30" s="216"/>
      <c r="C30" s="216"/>
      <c r="D30" s="216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59"/>
      <c r="S30" s="217"/>
      <c r="T30" s="217"/>
      <c r="U30" s="266"/>
      <c r="V30" s="217"/>
      <c r="W30" s="300">
        <v>4</v>
      </c>
      <c r="X30" s="308" t="s">
        <v>309</v>
      </c>
      <c r="Y30" s="330"/>
      <c r="Z30" s="837"/>
      <c r="AA30" s="838"/>
      <c r="AB30" s="838"/>
      <c r="AC30" s="838"/>
      <c r="AD30" s="838"/>
      <c r="AE30" s="839"/>
      <c r="AF30" s="255"/>
      <c r="AG30" s="214"/>
    </row>
    <row r="31" spans="1:33" s="212" customFormat="1" ht="12" customHeight="1" x14ac:dyDescent="0.4"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55"/>
      <c r="S31" s="214"/>
      <c r="T31" s="214"/>
      <c r="U31" s="255"/>
      <c r="V31" s="214"/>
      <c r="W31" s="300"/>
      <c r="X31" s="310"/>
      <c r="Y31" s="341"/>
      <c r="Z31" s="840"/>
      <c r="AA31" s="841"/>
      <c r="AB31" s="841"/>
      <c r="AC31" s="841"/>
      <c r="AD31" s="841"/>
      <c r="AE31" s="842"/>
      <c r="AF31" s="255"/>
      <c r="AG31" s="214"/>
    </row>
    <row r="32" spans="1:33" s="212" customFormat="1" x14ac:dyDescent="0.4"/>
    <row r="33" spans="1:59" s="212" customFormat="1" ht="20.100000000000001" customHeight="1" x14ac:dyDescent="0.4">
      <c r="A33" s="347" t="s">
        <v>6</v>
      </c>
      <c r="B33" s="348"/>
      <c r="C33" s="348"/>
      <c r="D33" s="349"/>
      <c r="E33" s="348" t="s">
        <v>32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9"/>
      <c r="AB33" s="347" t="s">
        <v>8</v>
      </c>
      <c r="AC33" s="348"/>
      <c r="AD33" s="348"/>
      <c r="AE33" s="349"/>
      <c r="AG33" s="214"/>
    </row>
    <row r="34" spans="1:59" s="212" customFormat="1" ht="20.100000000000001" customHeight="1" x14ac:dyDescent="0.4">
      <c r="A34" s="311" t="s">
        <v>324</v>
      </c>
      <c r="B34" s="312"/>
      <c r="C34" s="312"/>
      <c r="D34" s="313"/>
      <c r="E34" s="308">
        <v>1</v>
      </c>
      <c r="F34" s="330"/>
      <c r="G34" s="342"/>
      <c r="H34" s="299"/>
      <c r="I34" s="299"/>
      <c r="J34" s="299"/>
      <c r="K34" s="299"/>
      <c r="L34" s="302"/>
      <c r="M34" s="326" t="str">
        <f>IF(OR(O34="",O35=""),"",O34+O35)</f>
        <v/>
      </c>
      <c r="N34" s="327"/>
      <c r="O34" s="271"/>
      <c r="P34" s="272" t="s">
        <v>21</v>
      </c>
      <c r="Q34" s="271"/>
      <c r="R34" s="326" t="str">
        <f>IF(OR(Q34="",Q35=""),"",Q34+Q35)</f>
        <v/>
      </c>
      <c r="S34" s="327"/>
      <c r="T34" s="308"/>
      <c r="U34" s="299"/>
      <c r="V34" s="299"/>
      <c r="W34" s="299"/>
      <c r="X34" s="299"/>
      <c r="Y34" s="330"/>
      <c r="Z34" s="342">
        <v>2</v>
      </c>
      <c r="AA34" s="302"/>
      <c r="AB34" s="308">
        <v>3</v>
      </c>
      <c r="AC34" s="302"/>
      <c r="AD34" s="308">
        <v>4</v>
      </c>
      <c r="AE34" s="302"/>
      <c r="AG34" s="214"/>
      <c r="AH34" s="214"/>
      <c r="AI34" s="214"/>
      <c r="AJ34" s="214"/>
      <c r="AK34" s="214"/>
      <c r="AL34" s="214"/>
      <c r="AM34" s="214"/>
      <c r="AN34" s="214"/>
      <c r="AO34" s="214"/>
      <c r="AP34" s="258"/>
      <c r="AQ34" s="216"/>
      <c r="AR34" s="216"/>
      <c r="AS34" s="216"/>
      <c r="AT34" s="216"/>
      <c r="AU34" s="216"/>
      <c r="AV34" s="216"/>
      <c r="AW34" s="214"/>
      <c r="AX34" s="214"/>
      <c r="AY34" s="214"/>
      <c r="AZ34" s="214"/>
      <c r="BA34" s="214"/>
      <c r="BB34" s="214"/>
      <c r="BC34" s="216"/>
      <c r="BD34" s="216"/>
      <c r="BE34" s="214"/>
      <c r="BF34" s="214"/>
      <c r="BG34" s="214"/>
    </row>
    <row r="35" spans="1:59" s="212" customFormat="1" ht="20.100000000000001" customHeight="1" x14ac:dyDescent="0.4">
      <c r="A35" s="314"/>
      <c r="B35" s="315"/>
      <c r="C35" s="315"/>
      <c r="D35" s="316"/>
      <c r="E35" s="309"/>
      <c r="F35" s="340"/>
      <c r="G35" s="350"/>
      <c r="H35" s="332"/>
      <c r="I35" s="332"/>
      <c r="J35" s="332"/>
      <c r="K35" s="332"/>
      <c r="L35" s="351"/>
      <c r="M35" s="328"/>
      <c r="N35" s="329"/>
      <c r="O35" s="292"/>
      <c r="P35" s="293" t="s">
        <v>21</v>
      </c>
      <c r="Q35" s="292"/>
      <c r="R35" s="328"/>
      <c r="S35" s="329"/>
      <c r="T35" s="331"/>
      <c r="U35" s="332"/>
      <c r="V35" s="332"/>
      <c r="W35" s="332"/>
      <c r="X35" s="332"/>
      <c r="Y35" s="333"/>
      <c r="Z35" s="343"/>
      <c r="AA35" s="303"/>
      <c r="AB35" s="309"/>
      <c r="AC35" s="303"/>
      <c r="AD35" s="309"/>
      <c r="AE35" s="303"/>
      <c r="AG35" s="214"/>
      <c r="AH35" s="214"/>
      <c r="AI35" s="214"/>
      <c r="AJ35" s="214"/>
      <c r="AK35" s="214"/>
      <c r="AL35" s="214"/>
      <c r="AM35" s="214"/>
      <c r="AN35" s="214"/>
      <c r="AO35" s="214"/>
      <c r="AP35" s="258"/>
      <c r="AQ35" s="216"/>
      <c r="AR35" s="216"/>
      <c r="AS35" s="216"/>
      <c r="AT35" s="216"/>
      <c r="AU35" s="216"/>
      <c r="AV35" s="216"/>
      <c r="AW35" s="214"/>
      <c r="AX35" s="214"/>
      <c r="AY35" s="214"/>
      <c r="AZ35" s="214"/>
      <c r="BA35" s="214"/>
      <c r="BB35" s="214"/>
      <c r="BC35" s="216"/>
      <c r="BD35" s="216"/>
      <c r="BE35" s="214"/>
      <c r="BF35" s="214"/>
      <c r="BG35" s="214"/>
    </row>
    <row r="36" spans="1:59" s="212" customFormat="1" ht="20.100000000000001" customHeight="1" x14ac:dyDescent="0.4">
      <c r="A36" s="317"/>
      <c r="B36" s="318"/>
      <c r="C36" s="318"/>
      <c r="D36" s="319"/>
      <c r="E36" s="310"/>
      <c r="F36" s="341"/>
      <c r="G36" s="305" t="s">
        <v>319</v>
      </c>
      <c r="H36" s="306"/>
      <c r="I36" s="306"/>
      <c r="J36" s="306"/>
      <c r="K36" s="306"/>
      <c r="L36" s="307"/>
      <c r="M36" s="285"/>
      <c r="N36" s="286" t="s">
        <v>320</v>
      </c>
      <c r="O36" s="287"/>
      <c r="P36" s="288" t="s">
        <v>322</v>
      </c>
      <c r="Q36" s="287"/>
      <c r="R36" s="285" t="s">
        <v>321</v>
      </c>
      <c r="S36" s="286"/>
      <c r="T36" s="284"/>
      <c r="U36" s="216"/>
      <c r="V36" s="216"/>
      <c r="W36" s="216"/>
      <c r="X36" s="216"/>
      <c r="Y36" s="289"/>
      <c r="Z36" s="344"/>
      <c r="AA36" s="304"/>
      <c r="AB36" s="310"/>
      <c r="AC36" s="304"/>
      <c r="AD36" s="310"/>
      <c r="AE36" s="304"/>
      <c r="AG36" s="214"/>
      <c r="AH36" s="214"/>
      <c r="AI36" s="214"/>
      <c r="AJ36" s="214"/>
      <c r="AK36" s="214"/>
      <c r="AL36" s="214"/>
      <c r="AM36" s="214"/>
      <c r="AN36" s="214"/>
      <c r="AO36" s="214"/>
      <c r="AP36" s="258"/>
      <c r="AQ36" s="216"/>
      <c r="AR36" s="216"/>
      <c r="AS36" s="216"/>
      <c r="AT36" s="216"/>
      <c r="AU36" s="216"/>
      <c r="AV36" s="216"/>
      <c r="AW36" s="214"/>
      <c r="AX36" s="214"/>
      <c r="AY36" s="214"/>
      <c r="AZ36" s="214"/>
      <c r="BA36" s="214"/>
      <c r="BB36" s="214"/>
      <c r="BC36" s="216"/>
      <c r="BD36" s="216"/>
      <c r="BE36" s="214"/>
      <c r="BF36" s="214"/>
      <c r="BG36" s="214"/>
    </row>
    <row r="37" spans="1:59" s="212" customFormat="1" ht="20.100000000000001" customHeight="1" x14ac:dyDescent="0.4">
      <c r="A37" s="311" t="s">
        <v>325</v>
      </c>
      <c r="B37" s="312"/>
      <c r="C37" s="312"/>
      <c r="D37" s="313"/>
      <c r="E37" s="308">
        <v>3</v>
      </c>
      <c r="F37" s="330"/>
      <c r="G37" s="320"/>
      <c r="H37" s="321"/>
      <c r="I37" s="321"/>
      <c r="J37" s="321"/>
      <c r="K37" s="321"/>
      <c r="L37" s="322"/>
      <c r="M37" s="326" t="str">
        <f>IF(OR(O37="",O38=""),"",O37+O38)</f>
        <v/>
      </c>
      <c r="N37" s="327"/>
      <c r="O37" s="271"/>
      <c r="P37" s="272" t="s">
        <v>21</v>
      </c>
      <c r="Q37" s="271"/>
      <c r="R37" s="326" t="str">
        <f>IF(OR(Q37="",Q38=""),"",Q37+Q38)</f>
        <v/>
      </c>
      <c r="S37" s="327"/>
      <c r="T37" s="308"/>
      <c r="U37" s="299"/>
      <c r="V37" s="299"/>
      <c r="W37" s="299"/>
      <c r="X37" s="299"/>
      <c r="Y37" s="330"/>
      <c r="Z37" s="342">
        <v>4</v>
      </c>
      <c r="AA37" s="302"/>
      <c r="AB37" s="308">
        <v>1</v>
      </c>
      <c r="AC37" s="302"/>
      <c r="AD37" s="308">
        <v>2</v>
      </c>
      <c r="AE37" s="302"/>
      <c r="AG37" s="214"/>
      <c r="AH37" s="214"/>
      <c r="AI37" s="214"/>
      <c r="AJ37" s="214"/>
      <c r="AK37" s="214"/>
      <c r="AL37" s="214"/>
      <c r="AM37" s="214"/>
      <c r="AN37" s="214"/>
      <c r="AO37" s="214"/>
      <c r="AP37" s="258"/>
      <c r="AQ37" s="216"/>
      <c r="AR37" s="216"/>
      <c r="AS37" s="216"/>
      <c r="AT37" s="216"/>
      <c r="AU37" s="216"/>
      <c r="AV37" s="216"/>
      <c r="AW37" s="214"/>
      <c r="AX37" s="214"/>
      <c r="AY37" s="214"/>
      <c r="AZ37" s="214"/>
      <c r="BA37" s="214"/>
      <c r="BB37" s="214"/>
      <c r="BC37" s="216"/>
      <c r="BD37" s="216"/>
      <c r="BE37" s="214"/>
      <c r="BF37" s="214"/>
      <c r="BG37" s="214"/>
    </row>
    <row r="38" spans="1:59" s="212" customFormat="1" ht="20.100000000000001" customHeight="1" x14ac:dyDescent="0.4">
      <c r="A38" s="314"/>
      <c r="B38" s="315"/>
      <c r="C38" s="315"/>
      <c r="D38" s="316"/>
      <c r="E38" s="309"/>
      <c r="F38" s="340"/>
      <c r="G38" s="323"/>
      <c r="H38" s="324"/>
      <c r="I38" s="324"/>
      <c r="J38" s="324"/>
      <c r="K38" s="324"/>
      <c r="L38" s="325"/>
      <c r="M38" s="328"/>
      <c r="N38" s="329"/>
      <c r="O38" s="292"/>
      <c r="P38" s="293" t="s">
        <v>21</v>
      </c>
      <c r="Q38" s="292"/>
      <c r="R38" s="328"/>
      <c r="S38" s="329"/>
      <c r="T38" s="331"/>
      <c r="U38" s="332"/>
      <c r="V38" s="332"/>
      <c r="W38" s="332"/>
      <c r="X38" s="332"/>
      <c r="Y38" s="333"/>
      <c r="Z38" s="343"/>
      <c r="AA38" s="303"/>
      <c r="AB38" s="309"/>
      <c r="AC38" s="303"/>
      <c r="AD38" s="309"/>
      <c r="AE38" s="303"/>
      <c r="AG38" s="214"/>
      <c r="AH38" s="214"/>
      <c r="AI38" s="214"/>
      <c r="AJ38" s="214"/>
      <c r="AK38" s="214"/>
      <c r="AL38" s="214"/>
      <c r="AM38" s="214"/>
      <c r="AN38" s="214"/>
      <c r="AO38" s="214"/>
      <c r="AP38" s="258"/>
      <c r="AQ38" s="216"/>
      <c r="AR38" s="216"/>
      <c r="AS38" s="216"/>
      <c r="AT38" s="216"/>
      <c r="AU38" s="216"/>
      <c r="AV38" s="216"/>
      <c r="AW38" s="214"/>
      <c r="AX38" s="214"/>
      <c r="AY38" s="214"/>
      <c r="AZ38" s="214"/>
      <c r="BA38" s="214"/>
      <c r="BB38" s="214"/>
      <c r="BC38" s="216"/>
      <c r="BD38" s="216"/>
      <c r="BE38" s="214"/>
      <c r="BF38" s="214"/>
      <c r="BG38" s="214"/>
    </row>
    <row r="39" spans="1:59" s="212" customFormat="1" ht="20.100000000000001" customHeight="1" x14ac:dyDescent="0.4">
      <c r="A39" s="317"/>
      <c r="B39" s="318"/>
      <c r="C39" s="318"/>
      <c r="D39" s="319"/>
      <c r="E39" s="310"/>
      <c r="F39" s="341"/>
      <c r="G39" s="305" t="s">
        <v>319</v>
      </c>
      <c r="H39" s="306"/>
      <c r="I39" s="306"/>
      <c r="J39" s="306"/>
      <c r="K39" s="306"/>
      <c r="L39" s="307"/>
      <c r="M39" s="285"/>
      <c r="N39" s="286" t="s">
        <v>320</v>
      </c>
      <c r="O39" s="287"/>
      <c r="P39" s="288" t="s">
        <v>322</v>
      </c>
      <c r="Q39" s="287"/>
      <c r="R39" s="285" t="s">
        <v>321</v>
      </c>
      <c r="S39" s="286"/>
      <c r="T39" s="284"/>
      <c r="U39" s="216"/>
      <c r="V39" s="216"/>
      <c r="W39" s="216"/>
      <c r="X39" s="216"/>
      <c r="Y39" s="289"/>
      <c r="Z39" s="344"/>
      <c r="AA39" s="304"/>
      <c r="AB39" s="310"/>
      <c r="AC39" s="304"/>
      <c r="AD39" s="310"/>
      <c r="AE39" s="304"/>
      <c r="AG39" s="214"/>
      <c r="AH39" s="214"/>
      <c r="AI39" s="214"/>
      <c r="AJ39" s="214"/>
      <c r="AK39" s="214"/>
      <c r="AL39" s="214"/>
      <c r="AM39" s="214"/>
      <c r="AN39" s="214"/>
      <c r="AO39" s="214"/>
      <c r="AP39" s="258"/>
      <c r="AQ39" s="216"/>
      <c r="AR39" s="216"/>
      <c r="AS39" s="216"/>
      <c r="AT39" s="216"/>
      <c r="AU39" s="216"/>
      <c r="AV39" s="216"/>
      <c r="AW39" s="214"/>
      <c r="AX39" s="214"/>
      <c r="AY39" s="214"/>
      <c r="AZ39" s="214"/>
      <c r="BA39" s="214"/>
      <c r="BB39" s="214"/>
      <c r="BC39" s="216"/>
      <c r="BD39" s="216"/>
      <c r="BE39" s="214"/>
      <c r="BF39" s="214"/>
      <c r="BG39" s="214"/>
    </row>
    <row r="40" spans="1:59" s="212" customFormat="1" ht="20.100000000000001" customHeight="1" x14ac:dyDescent="0.4">
      <c r="A40" s="311" t="s">
        <v>326</v>
      </c>
      <c r="B40" s="312"/>
      <c r="C40" s="312"/>
      <c r="D40" s="313"/>
      <c r="E40" s="308" t="s">
        <v>138</v>
      </c>
      <c r="F40" s="330"/>
      <c r="G40" s="320"/>
      <c r="H40" s="321"/>
      <c r="I40" s="321"/>
      <c r="J40" s="321"/>
      <c r="K40" s="321"/>
      <c r="L40" s="322"/>
      <c r="M40" s="326" t="str">
        <f>IF(OR(O40="",O41=""),"",O40+O41)</f>
        <v/>
      </c>
      <c r="N40" s="327"/>
      <c r="O40" s="271"/>
      <c r="P40" s="272" t="s">
        <v>21</v>
      </c>
      <c r="Q40" s="271"/>
      <c r="R40" s="326" t="str">
        <f>IF(OR(Q40="",Q41=""),"",Q40+Q41)</f>
        <v/>
      </c>
      <c r="S40" s="327"/>
      <c r="T40" s="308"/>
      <c r="U40" s="299"/>
      <c r="V40" s="299"/>
      <c r="W40" s="299"/>
      <c r="X40" s="299"/>
      <c r="Y40" s="330"/>
      <c r="Z40" s="342" t="s">
        <v>139</v>
      </c>
      <c r="AA40" s="302"/>
      <c r="AB40" s="308" t="s">
        <v>147</v>
      </c>
      <c r="AC40" s="302" t="s">
        <v>142</v>
      </c>
      <c r="AD40" s="308" t="s">
        <v>148</v>
      </c>
      <c r="AE40" s="302" t="s">
        <v>142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58"/>
      <c r="AQ40" s="216"/>
      <c r="AR40" s="216"/>
      <c r="AS40" s="216"/>
      <c r="AT40" s="216"/>
      <c r="AU40" s="216"/>
      <c r="AV40" s="216"/>
      <c r="AW40" s="214"/>
      <c r="AX40" s="214"/>
      <c r="AY40" s="214"/>
      <c r="AZ40" s="214"/>
      <c r="BA40" s="214"/>
      <c r="BB40" s="214"/>
      <c r="BC40" s="216"/>
      <c r="BD40" s="216"/>
      <c r="BE40" s="214"/>
      <c r="BF40" s="214"/>
      <c r="BG40" s="214"/>
    </row>
    <row r="41" spans="1:59" s="212" customFormat="1" ht="20.100000000000001" customHeight="1" x14ac:dyDescent="0.4">
      <c r="A41" s="314"/>
      <c r="B41" s="315"/>
      <c r="C41" s="315"/>
      <c r="D41" s="316"/>
      <c r="E41" s="309"/>
      <c r="F41" s="340"/>
      <c r="G41" s="323"/>
      <c r="H41" s="324"/>
      <c r="I41" s="324"/>
      <c r="J41" s="324"/>
      <c r="K41" s="324"/>
      <c r="L41" s="325"/>
      <c r="M41" s="328"/>
      <c r="N41" s="329"/>
      <c r="O41" s="292"/>
      <c r="P41" s="293" t="s">
        <v>21</v>
      </c>
      <c r="Q41" s="292"/>
      <c r="R41" s="328"/>
      <c r="S41" s="329"/>
      <c r="T41" s="331"/>
      <c r="U41" s="332"/>
      <c r="V41" s="332"/>
      <c r="W41" s="332"/>
      <c r="X41" s="332"/>
      <c r="Y41" s="333"/>
      <c r="Z41" s="343"/>
      <c r="AA41" s="303"/>
      <c r="AB41" s="309"/>
      <c r="AC41" s="303"/>
      <c r="AD41" s="309"/>
      <c r="AE41" s="303"/>
      <c r="AG41" s="214"/>
      <c r="AH41" s="214"/>
      <c r="AI41" s="214"/>
      <c r="AJ41" s="214"/>
      <c r="AK41" s="214"/>
      <c r="AL41" s="214"/>
      <c r="AM41" s="214"/>
      <c r="AN41" s="214"/>
      <c r="AO41" s="214"/>
      <c r="AP41" s="258"/>
      <c r="AQ41" s="216"/>
      <c r="AR41" s="216"/>
      <c r="AS41" s="216"/>
      <c r="AT41" s="216"/>
      <c r="AU41" s="216"/>
      <c r="AV41" s="216"/>
      <c r="AW41" s="214"/>
      <c r="AX41" s="214"/>
      <c r="AY41" s="214"/>
      <c r="AZ41" s="214"/>
      <c r="BA41" s="214"/>
      <c r="BB41" s="214"/>
      <c r="BC41" s="216"/>
      <c r="BD41" s="216"/>
      <c r="BE41" s="214"/>
      <c r="BF41" s="214"/>
      <c r="BG41" s="214"/>
    </row>
    <row r="42" spans="1:59" s="212" customFormat="1" ht="20.100000000000001" customHeight="1" x14ac:dyDescent="0.4">
      <c r="A42" s="317"/>
      <c r="B42" s="318"/>
      <c r="C42" s="318"/>
      <c r="D42" s="319"/>
      <c r="E42" s="310"/>
      <c r="F42" s="341"/>
      <c r="G42" s="305" t="s">
        <v>319</v>
      </c>
      <c r="H42" s="306"/>
      <c r="I42" s="306"/>
      <c r="J42" s="306"/>
      <c r="K42" s="306"/>
      <c r="L42" s="307"/>
      <c r="M42" s="285"/>
      <c r="N42" s="286" t="s">
        <v>320</v>
      </c>
      <c r="O42" s="287"/>
      <c r="P42" s="288" t="s">
        <v>322</v>
      </c>
      <c r="Q42" s="287"/>
      <c r="R42" s="285" t="s">
        <v>321</v>
      </c>
      <c r="S42" s="286"/>
      <c r="T42" s="284"/>
      <c r="U42" s="216"/>
      <c r="V42" s="216"/>
      <c r="W42" s="216"/>
      <c r="X42" s="216"/>
      <c r="Y42" s="289"/>
      <c r="Z42" s="344"/>
      <c r="AA42" s="304"/>
      <c r="AB42" s="310"/>
      <c r="AC42" s="304"/>
      <c r="AD42" s="310"/>
      <c r="AE42" s="304"/>
      <c r="AG42" s="214"/>
      <c r="AH42" s="214"/>
      <c r="AI42" s="214"/>
      <c r="AJ42" s="214"/>
      <c r="AK42" s="214"/>
      <c r="AL42" s="214"/>
      <c r="AM42" s="214"/>
      <c r="AN42" s="214"/>
      <c r="AO42" s="214"/>
      <c r="AP42" s="258"/>
      <c r="AQ42" s="216"/>
      <c r="AR42" s="216"/>
      <c r="AS42" s="216"/>
      <c r="AT42" s="216"/>
      <c r="AU42" s="216"/>
      <c r="AV42" s="216"/>
      <c r="AW42" s="214"/>
      <c r="AX42" s="214"/>
      <c r="AY42" s="214"/>
      <c r="AZ42" s="214"/>
      <c r="BA42" s="214"/>
      <c r="BB42" s="214"/>
      <c r="BC42" s="216"/>
      <c r="BD42" s="216"/>
      <c r="BE42" s="214"/>
      <c r="BF42" s="214"/>
      <c r="BG42" s="214"/>
    </row>
    <row r="43" spans="1:59" s="212" customFormat="1" ht="20.100000000000001" customHeight="1" x14ac:dyDescent="0.4">
      <c r="A43" s="311" t="s">
        <v>327</v>
      </c>
      <c r="B43" s="312"/>
      <c r="C43" s="312"/>
      <c r="D43" s="313"/>
      <c r="E43" s="308" t="s">
        <v>143</v>
      </c>
      <c r="F43" s="299"/>
      <c r="G43" s="320"/>
      <c r="H43" s="321"/>
      <c r="I43" s="321"/>
      <c r="J43" s="321"/>
      <c r="K43" s="321"/>
      <c r="L43" s="322"/>
      <c r="M43" s="326" t="str">
        <f>IF(OR(O43="",O44=""),"",O43+O44)</f>
        <v/>
      </c>
      <c r="N43" s="327"/>
      <c r="O43" s="271"/>
      <c r="P43" s="272" t="s">
        <v>21</v>
      </c>
      <c r="Q43" s="271"/>
      <c r="R43" s="326" t="str">
        <f>IF(OR(Q43="",Q44=""),"",Q43+Q44)</f>
        <v/>
      </c>
      <c r="S43" s="327"/>
      <c r="T43" s="308"/>
      <c r="U43" s="299"/>
      <c r="V43" s="299"/>
      <c r="W43" s="299"/>
      <c r="X43" s="299"/>
      <c r="Y43" s="330"/>
      <c r="Z43" s="299" t="s">
        <v>144</v>
      </c>
      <c r="AA43" s="299"/>
      <c r="AB43" s="308" t="s">
        <v>147</v>
      </c>
      <c r="AC43" s="302" t="s">
        <v>149</v>
      </c>
      <c r="AD43" s="299" t="s">
        <v>148</v>
      </c>
      <c r="AE43" s="302" t="s">
        <v>149</v>
      </c>
      <c r="AG43" s="214"/>
      <c r="AH43" s="214"/>
      <c r="AI43" s="214"/>
      <c r="AJ43" s="214"/>
      <c r="AK43" s="214"/>
      <c r="AL43" s="214"/>
      <c r="AM43" s="214"/>
      <c r="AN43" s="214"/>
      <c r="AO43" s="214"/>
      <c r="AP43" s="258"/>
      <c r="AQ43" s="216"/>
      <c r="AR43" s="216"/>
      <c r="AS43" s="216"/>
      <c r="AT43" s="216"/>
      <c r="AU43" s="216"/>
      <c r="AV43" s="216"/>
      <c r="AW43" s="214"/>
      <c r="AX43" s="214"/>
      <c r="AY43" s="214"/>
      <c r="AZ43" s="214"/>
      <c r="BA43" s="214"/>
      <c r="BB43" s="214"/>
      <c r="BC43" s="216"/>
      <c r="BD43" s="216"/>
      <c r="BE43" s="214"/>
      <c r="BF43" s="214"/>
      <c r="BG43" s="214"/>
    </row>
    <row r="44" spans="1:59" s="212" customFormat="1" ht="20.100000000000001" customHeight="1" x14ac:dyDescent="0.4">
      <c r="A44" s="314"/>
      <c r="B44" s="315"/>
      <c r="C44" s="315"/>
      <c r="D44" s="316"/>
      <c r="E44" s="309"/>
      <c r="F44" s="300"/>
      <c r="G44" s="323"/>
      <c r="H44" s="324"/>
      <c r="I44" s="324"/>
      <c r="J44" s="324"/>
      <c r="K44" s="324"/>
      <c r="L44" s="325"/>
      <c r="M44" s="328"/>
      <c r="N44" s="329"/>
      <c r="O44" s="292"/>
      <c r="P44" s="293" t="s">
        <v>21</v>
      </c>
      <c r="Q44" s="292"/>
      <c r="R44" s="328"/>
      <c r="S44" s="329"/>
      <c r="T44" s="331"/>
      <c r="U44" s="332"/>
      <c r="V44" s="332"/>
      <c r="W44" s="332"/>
      <c r="X44" s="332"/>
      <c r="Y44" s="333"/>
      <c r="Z44" s="300"/>
      <c r="AA44" s="300"/>
      <c r="AB44" s="309"/>
      <c r="AC44" s="303"/>
      <c r="AD44" s="300"/>
      <c r="AE44" s="303"/>
      <c r="AG44" s="214"/>
      <c r="AH44" s="214"/>
      <c r="AI44" s="214"/>
      <c r="AJ44" s="214"/>
      <c r="AK44" s="214"/>
      <c r="AL44" s="214"/>
      <c r="AM44" s="214"/>
      <c r="AN44" s="214"/>
      <c r="AO44" s="214"/>
      <c r="AP44" s="258"/>
      <c r="AQ44" s="216"/>
      <c r="AR44" s="216"/>
      <c r="AS44" s="216"/>
      <c r="AT44" s="216"/>
      <c r="AU44" s="216"/>
      <c r="AV44" s="216"/>
      <c r="AW44" s="214"/>
      <c r="AX44" s="214"/>
      <c r="AY44" s="214"/>
      <c r="AZ44" s="214"/>
      <c r="BA44" s="214"/>
      <c r="BB44" s="214"/>
      <c r="BC44" s="216"/>
      <c r="BD44" s="216"/>
      <c r="BE44" s="214"/>
      <c r="BF44" s="214"/>
      <c r="BG44" s="214"/>
    </row>
    <row r="45" spans="1:59" s="212" customFormat="1" ht="20.100000000000001" customHeight="1" x14ac:dyDescent="0.4">
      <c r="A45" s="317"/>
      <c r="B45" s="318"/>
      <c r="C45" s="318"/>
      <c r="D45" s="319"/>
      <c r="E45" s="310"/>
      <c r="F45" s="301"/>
      <c r="G45" s="305" t="s">
        <v>319</v>
      </c>
      <c r="H45" s="306"/>
      <c r="I45" s="306"/>
      <c r="J45" s="306"/>
      <c r="K45" s="306"/>
      <c r="L45" s="307"/>
      <c r="M45" s="294"/>
      <c r="N45" s="295" t="s">
        <v>320</v>
      </c>
      <c r="O45" s="297"/>
      <c r="P45" s="298" t="s">
        <v>322</v>
      </c>
      <c r="Q45" s="297"/>
      <c r="R45" s="294" t="s">
        <v>321</v>
      </c>
      <c r="S45" s="295"/>
      <c r="T45" s="290"/>
      <c r="U45" s="291"/>
      <c r="V45" s="291"/>
      <c r="W45" s="291"/>
      <c r="X45" s="291"/>
      <c r="Y45" s="296"/>
      <c r="Z45" s="301"/>
      <c r="AA45" s="301"/>
      <c r="AB45" s="310"/>
      <c r="AC45" s="304"/>
      <c r="AD45" s="301"/>
      <c r="AE45" s="304"/>
      <c r="AG45" s="214"/>
      <c r="AH45" s="214"/>
      <c r="AI45" s="214"/>
      <c r="AJ45" s="214"/>
      <c r="AK45" s="214"/>
      <c r="AL45" s="214"/>
      <c r="AM45" s="214"/>
      <c r="AN45" s="214"/>
      <c r="AO45" s="214"/>
      <c r="AP45" s="258"/>
      <c r="AQ45" s="216"/>
      <c r="AR45" s="216"/>
      <c r="AS45" s="216"/>
      <c r="AT45" s="216"/>
      <c r="AU45" s="216"/>
      <c r="AV45" s="216"/>
      <c r="AW45" s="214"/>
      <c r="AX45" s="214"/>
      <c r="AY45" s="214"/>
      <c r="AZ45" s="214"/>
      <c r="BA45" s="214"/>
      <c r="BB45" s="214"/>
      <c r="BC45" s="216"/>
      <c r="BD45" s="216"/>
      <c r="BE45" s="214"/>
      <c r="BF45" s="214"/>
      <c r="BG45" s="214"/>
    </row>
    <row r="46" spans="1:59" s="212" customFormat="1" ht="20.100000000000001" customHeight="1" x14ac:dyDescent="0.4">
      <c r="D46" s="212" t="s">
        <v>38</v>
      </c>
    </row>
    <row r="47" spans="1:59" s="212" customFormat="1" ht="20.100000000000001" customHeight="1" x14ac:dyDescent="0.4">
      <c r="D47" s="283" t="s">
        <v>39</v>
      </c>
      <c r="E47" s="273"/>
      <c r="F47" s="274"/>
      <c r="G47" s="283"/>
      <c r="H47" s="273"/>
      <c r="I47" s="273"/>
      <c r="J47" s="273"/>
      <c r="K47" s="273"/>
      <c r="L47" s="273"/>
      <c r="M47" s="273"/>
      <c r="N47" s="273"/>
      <c r="O47" s="273"/>
      <c r="P47" s="274"/>
      <c r="Q47" s="220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</row>
    <row r="48" spans="1:59" s="212" customFormat="1" ht="20.100000000000001" customHeight="1" x14ac:dyDescent="0.4">
      <c r="D48" s="283" t="s">
        <v>40</v>
      </c>
      <c r="E48" s="273"/>
      <c r="F48" s="274"/>
      <c r="G48" s="283"/>
      <c r="H48" s="273"/>
      <c r="I48" s="273"/>
      <c r="J48" s="273"/>
      <c r="K48" s="273"/>
      <c r="L48" s="273"/>
      <c r="M48" s="273"/>
      <c r="N48" s="273"/>
      <c r="O48" s="273"/>
      <c r="P48" s="274"/>
      <c r="Q48" s="220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</row>
    <row r="49" spans="4:29" s="212" customFormat="1" ht="20.100000000000001" customHeight="1" x14ac:dyDescent="0.4">
      <c r="D49" s="283" t="s">
        <v>41</v>
      </c>
      <c r="E49" s="273"/>
      <c r="F49" s="274"/>
      <c r="G49" s="283"/>
      <c r="H49" s="273"/>
      <c r="I49" s="273"/>
      <c r="J49" s="273"/>
      <c r="K49" s="273"/>
      <c r="L49" s="273"/>
      <c r="M49" s="273"/>
      <c r="N49" s="273"/>
      <c r="O49" s="273"/>
      <c r="P49" s="274"/>
      <c r="Q49" s="220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</row>
    <row r="50" spans="4:29" ht="24.95" customHeight="1" x14ac:dyDescent="0.4"/>
    <row r="51" spans="4:29" ht="24.95" customHeight="1" x14ac:dyDescent="0.4"/>
  </sheetData>
  <mergeCells count="69">
    <mergeCell ref="X30:Y31"/>
    <mergeCell ref="X10:Y11"/>
    <mergeCell ref="Z10:AE11"/>
    <mergeCell ref="W12:W13"/>
    <mergeCell ref="R27:R28"/>
    <mergeCell ref="W23:W24"/>
    <mergeCell ref="X23:Y24"/>
    <mergeCell ref="Z23:AE24"/>
    <mergeCell ref="A20:D21"/>
    <mergeCell ref="E20:J21"/>
    <mergeCell ref="L20:L21"/>
    <mergeCell ref="P20:P21"/>
    <mergeCell ref="Q20:V21"/>
    <mergeCell ref="A33:D33"/>
    <mergeCell ref="E33:AA33"/>
    <mergeCell ref="AB33:AE33"/>
    <mergeCell ref="G34:L35"/>
    <mergeCell ref="M34:N35"/>
    <mergeCell ref="R34:S35"/>
    <mergeCell ref="G43:L44"/>
    <mergeCell ref="M43:N44"/>
    <mergeCell ref="R43:S44"/>
    <mergeCell ref="T43:Y44"/>
    <mergeCell ref="G40:L41"/>
    <mergeCell ref="M40:N41"/>
    <mergeCell ref="R40:S41"/>
    <mergeCell ref="T40:Y41"/>
    <mergeCell ref="A34:D36"/>
    <mergeCell ref="E34:F36"/>
    <mergeCell ref="Z34:AA36"/>
    <mergeCell ref="A37:D39"/>
    <mergeCell ref="E37:F39"/>
    <mergeCell ref="G37:L38"/>
    <mergeCell ref="M37:N38"/>
    <mergeCell ref="R37:S38"/>
    <mergeCell ref="T37:Y38"/>
    <mergeCell ref="T34:Y35"/>
    <mergeCell ref="Z40:AA42"/>
    <mergeCell ref="G42:L42"/>
    <mergeCell ref="AB40:AB42"/>
    <mergeCell ref="AC40:AC42"/>
    <mergeCell ref="X5:AE5"/>
    <mergeCell ref="G36:L36"/>
    <mergeCell ref="AB34:AC36"/>
    <mergeCell ref="AD34:AE36"/>
    <mergeCell ref="W30:W31"/>
    <mergeCell ref="Z30:AE31"/>
    <mergeCell ref="R13:R14"/>
    <mergeCell ref="W17:W18"/>
    <mergeCell ref="X17:Y18"/>
    <mergeCell ref="Z17:AE18"/>
    <mergeCell ref="Q9:Q10"/>
    <mergeCell ref="W10:W11"/>
    <mergeCell ref="AB37:AC39"/>
    <mergeCell ref="AD37:AE39"/>
    <mergeCell ref="AD40:AD42"/>
    <mergeCell ref="AE40:AE42"/>
    <mergeCell ref="A43:D45"/>
    <mergeCell ref="AB43:AB45"/>
    <mergeCell ref="AC43:AC45"/>
    <mergeCell ref="AD43:AD45"/>
    <mergeCell ref="AE43:AE45"/>
    <mergeCell ref="E43:F45"/>
    <mergeCell ref="Z43:AA45"/>
    <mergeCell ref="G45:L45"/>
    <mergeCell ref="Z37:AA39"/>
    <mergeCell ref="G39:L39"/>
    <mergeCell ref="A40:D42"/>
    <mergeCell ref="E40:F42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14ED-EC70-4ACD-A663-A31E11956D95}">
  <dimension ref="A1"/>
  <sheetViews>
    <sheetView workbookViewId="0"/>
  </sheetViews>
  <sheetFormatPr defaultRowHeight="18.75" x14ac:dyDescent="0.4"/>
  <sheetData/>
  <phoneticPr fontId="1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6F28-8D9B-43D3-B447-DA072589FDFF}">
  <sheetPr>
    <tabColor rgb="FFFFFF00"/>
  </sheetPr>
  <dimension ref="A1:BM108"/>
  <sheetViews>
    <sheetView view="pageBreakPreview" zoomScaleNormal="100" zoomScaleSheetLayoutView="100" workbookViewId="0">
      <selection activeCell="AH108" sqref="AH108"/>
    </sheetView>
  </sheetViews>
  <sheetFormatPr defaultColWidth="2.875" defaultRowHeight="15" x14ac:dyDescent="0.4"/>
  <cols>
    <col min="1" max="30" width="2.875" style="212" customWidth="1"/>
    <col min="31" max="16384" width="2.875" style="212"/>
  </cols>
  <sheetData>
    <row r="1" spans="1:31" ht="30" customHeight="1" x14ac:dyDescent="0.4"/>
    <row r="2" spans="1:31" ht="32.25" customHeight="1" x14ac:dyDescent="0.4">
      <c r="A2" s="907" t="s">
        <v>109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907"/>
    </row>
    <row r="3" spans="1:31" ht="21.95" customHeight="1" x14ac:dyDescent="0.4">
      <c r="A3" s="212" t="s">
        <v>196</v>
      </c>
    </row>
    <row r="4" spans="1:31" ht="21.95" customHeight="1" x14ac:dyDescent="0.4">
      <c r="B4" s="213"/>
      <c r="C4" s="212" t="s">
        <v>190</v>
      </c>
      <c r="G4" s="212" t="s">
        <v>194</v>
      </c>
      <c r="AC4" s="213"/>
      <c r="AD4" s="213"/>
      <c r="AE4" s="213"/>
    </row>
    <row r="5" spans="1:31" ht="21.95" customHeight="1" x14ac:dyDescent="0.4">
      <c r="B5" s="213"/>
      <c r="C5" s="212" t="s">
        <v>191</v>
      </c>
      <c r="G5" s="212" t="s">
        <v>195</v>
      </c>
    </row>
    <row r="6" spans="1:31" ht="9.9499999999999993" customHeight="1" x14ac:dyDescent="0.4">
      <c r="B6" s="213"/>
    </row>
    <row r="7" spans="1:31" ht="9.9499999999999993" customHeight="1" x14ac:dyDescent="0.4">
      <c r="B7" s="214"/>
      <c r="C7" s="214"/>
      <c r="D7" s="214"/>
      <c r="E7" s="215"/>
      <c r="N7" s="214"/>
      <c r="O7" s="214"/>
      <c r="P7" s="214"/>
      <c r="Q7" s="216"/>
    </row>
    <row r="8" spans="1:31" ht="9.9499999999999993" customHeight="1" x14ac:dyDescent="0.4">
      <c r="B8" s="214"/>
      <c r="C8" s="214"/>
      <c r="D8" s="214"/>
      <c r="F8" s="217"/>
      <c r="G8" s="899">
        <v>1</v>
      </c>
      <c r="H8" s="906" t="s">
        <v>216</v>
      </c>
      <c r="I8" s="906"/>
      <c r="J8" s="906"/>
      <c r="K8" s="906"/>
      <c r="L8" s="906"/>
      <c r="M8" s="906"/>
      <c r="N8" s="216"/>
      <c r="O8" s="214"/>
      <c r="P8" s="214"/>
      <c r="Q8" s="216"/>
      <c r="S8" s="217"/>
      <c r="T8" s="899">
        <v>1</v>
      </c>
      <c r="U8" s="906" t="s">
        <v>205</v>
      </c>
      <c r="V8" s="906"/>
      <c r="W8" s="906"/>
      <c r="X8" s="906"/>
      <c r="Y8" s="906"/>
      <c r="Z8" s="906"/>
    </row>
    <row r="9" spans="1:31" ht="9.9499999999999993" customHeight="1" x14ac:dyDescent="0.4">
      <c r="B9" s="214"/>
      <c r="C9" s="214"/>
      <c r="D9" s="214"/>
      <c r="F9" s="218"/>
      <c r="G9" s="899"/>
      <c r="H9" s="906"/>
      <c r="I9" s="906"/>
      <c r="J9" s="906"/>
      <c r="K9" s="906"/>
      <c r="L9" s="906"/>
      <c r="M9" s="906"/>
      <c r="N9" s="216"/>
      <c r="O9" s="214"/>
      <c r="P9" s="214"/>
      <c r="Q9" s="214"/>
      <c r="S9" s="218"/>
      <c r="T9" s="899"/>
      <c r="U9" s="906"/>
      <c r="V9" s="906"/>
      <c r="W9" s="906"/>
      <c r="X9" s="906"/>
      <c r="Y9" s="906"/>
      <c r="Z9" s="906"/>
    </row>
    <row r="10" spans="1:31" ht="9.9499999999999993" customHeight="1" x14ac:dyDescent="0.4">
      <c r="B10" s="214"/>
      <c r="C10" s="216"/>
      <c r="D10" s="214"/>
      <c r="E10" s="303" t="s">
        <v>104</v>
      </c>
      <c r="F10" s="219"/>
      <c r="G10" s="899">
        <v>2</v>
      </c>
      <c r="H10" s="906" t="s">
        <v>199</v>
      </c>
      <c r="I10" s="906"/>
      <c r="J10" s="906"/>
      <c r="K10" s="906"/>
      <c r="L10" s="906"/>
      <c r="M10" s="906"/>
      <c r="N10" s="216"/>
      <c r="O10" s="214"/>
      <c r="P10" s="214"/>
      <c r="Q10" s="216"/>
      <c r="R10" s="303" t="s">
        <v>107</v>
      </c>
      <c r="S10" s="219"/>
      <c r="T10" s="899">
        <v>2</v>
      </c>
      <c r="U10" s="906" t="s">
        <v>206</v>
      </c>
      <c r="V10" s="906"/>
      <c r="W10" s="906"/>
      <c r="X10" s="906"/>
      <c r="Y10" s="906"/>
      <c r="Z10" s="906"/>
    </row>
    <row r="11" spans="1:31" ht="9.9499999999999993" customHeight="1" x14ac:dyDescent="0.4">
      <c r="A11" s="214"/>
      <c r="B11" s="214"/>
      <c r="C11" s="214"/>
      <c r="D11" s="214"/>
      <c r="E11" s="303"/>
      <c r="F11" s="218"/>
      <c r="G11" s="899"/>
      <c r="H11" s="906"/>
      <c r="I11" s="906"/>
      <c r="J11" s="906"/>
      <c r="K11" s="906"/>
      <c r="L11" s="906"/>
      <c r="M11" s="906"/>
      <c r="N11" s="216"/>
      <c r="O11" s="214"/>
      <c r="P11" s="214"/>
      <c r="Q11" s="214"/>
      <c r="R11" s="303"/>
      <c r="S11" s="218"/>
      <c r="T11" s="899"/>
      <c r="U11" s="906"/>
      <c r="V11" s="906"/>
      <c r="W11" s="906"/>
      <c r="X11" s="906"/>
      <c r="Y11" s="906"/>
      <c r="Z11" s="906"/>
    </row>
    <row r="12" spans="1:31" ht="9.9499999999999993" customHeight="1" x14ac:dyDescent="0.4">
      <c r="A12" s="214"/>
      <c r="B12" s="214"/>
      <c r="C12" s="214"/>
      <c r="D12" s="214"/>
      <c r="F12" s="219"/>
      <c r="G12" s="899">
        <v>3</v>
      </c>
      <c r="H12" s="906" t="s">
        <v>211</v>
      </c>
      <c r="I12" s="906"/>
      <c r="J12" s="906"/>
      <c r="K12" s="906"/>
      <c r="L12" s="906"/>
      <c r="M12" s="906"/>
      <c r="N12" s="220"/>
      <c r="O12" s="214"/>
      <c r="P12" s="214"/>
      <c r="Q12" s="214"/>
      <c r="R12" s="303"/>
      <c r="S12" s="219"/>
      <c r="T12" s="899">
        <v>3</v>
      </c>
      <c r="U12" s="906" t="s">
        <v>214</v>
      </c>
      <c r="V12" s="906"/>
      <c r="W12" s="906"/>
      <c r="X12" s="906"/>
      <c r="Y12" s="906"/>
      <c r="Z12" s="906"/>
      <c r="AA12" s="214"/>
      <c r="AB12" s="214"/>
      <c r="AC12" s="214"/>
    </row>
    <row r="13" spans="1:31" ht="9.9499999999999993" customHeight="1" x14ac:dyDescent="0.4">
      <c r="A13" s="214"/>
      <c r="B13" s="214"/>
      <c r="C13" s="214"/>
      <c r="D13" s="214"/>
      <c r="G13" s="899"/>
      <c r="H13" s="906"/>
      <c r="I13" s="906"/>
      <c r="J13" s="906"/>
      <c r="K13" s="906"/>
      <c r="L13" s="906"/>
      <c r="M13" s="906"/>
      <c r="N13" s="220"/>
      <c r="O13" s="214"/>
      <c r="P13" s="214"/>
      <c r="Q13" s="214"/>
      <c r="R13" s="303"/>
      <c r="S13" s="218"/>
      <c r="T13" s="899"/>
      <c r="U13" s="906"/>
      <c r="V13" s="906"/>
      <c r="W13" s="906"/>
      <c r="X13" s="906"/>
      <c r="Y13" s="906"/>
      <c r="Z13" s="906"/>
      <c r="AA13" s="214"/>
      <c r="AB13" s="214"/>
      <c r="AC13" s="214"/>
    </row>
    <row r="14" spans="1:31" ht="9.9499999999999993" customHeight="1" x14ac:dyDescent="0.4">
      <c r="A14" s="214"/>
      <c r="B14" s="214"/>
      <c r="C14" s="214"/>
      <c r="D14" s="214"/>
      <c r="G14" s="216"/>
      <c r="H14" s="214"/>
      <c r="I14" s="214"/>
      <c r="J14" s="214"/>
      <c r="K14" s="214"/>
      <c r="L14" s="214"/>
      <c r="M14" s="214"/>
      <c r="N14" s="216"/>
      <c r="O14" s="216"/>
      <c r="P14" s="214"/>
      <c r="Q14" s="214"/>
      <c r="S14" s="219"/>
      <c r="T14" s="899">
        <v>4</v>
      </c>
      <c r="U14" s="906" t="s">
        <v>207</v>
      </c>
      <c r="V14" s="906"/>
      <c r="W14" s="906"/>
      <c r="X14" s="906"/>
      <c r="Y14" s="906"/>
      <c r="Z14" s="906"/>
      <c r="AA14" s="216"/>
      <c r="AB14" s="216"/>
      <c r="AC14" s="216"/>
    </row>
    <row r="15" spans="1:31" ht="9.9499999999999993" customHeight="1" x14ac:dyDescent="0.4">
      <c r="A15" s="214"/>
      <c r="B15" s="214"/>
      <c r="C15" s="214"/>
      <c r="D15" s="214"/>
      <c r="G15" s="216"/>
      <c r="H15" s="214"/>
      <c r="I15" s="214"/>
      <c r="J15" s="214"/>
      <c r="K15" s="214"/>
      <c r="L15" s="214"/>
      <c r="M15" s="214"/>
      <c r="N15" s="216"/>
      <c r="O15" s="216"/>
      <c r="P15" s="214"/>
      <c r="Q15" s="214"/>
      <c r="T15" s="899"/>
      <c r="U15" s="906"/>
      <c r="V15" s="906"/>
      <c r="W15" s="906"/>
      <c r="X15" s="906"/>
      <c r="Y15" s="906"/>
      <c r="Z15" s="906"/>
      <c r="AA15" s="216"/>
      <c r="AB15" s="216"/>
      <c r="AC15" s="216"/>
    </row>
    <row r="16" spans="1:31" ht="9.9499999999999993" customHeight="1" x14ac:dyDescent="0.4">
      <c r="A16" s="216"/>
      <c r="B16" s="214"/>
      <c r="C16" s="214"/>
      <c r="D16" s="214"/>
      <c r="F16" s="217"/>
      <c r="G16" s="899">
        <v>1</v>
      </c>
      <c r="H16" s="900" t="s">
        <v>200</v>
      </c>
      <c r="I16" s="901"/>
      <c r="J16" s="901"/>
      <c r="K16" s="901"/>
      <c r="L16" s="901"/>
      <c r="M16" s="902"/>
      <c r="N16" s="216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</row>
    <row r="17" spans="1:29" ht="9.9499999999999993" customHeight="1" x14ac:dyDescent="0.4">
      <c r="A17" s="214"/>
      <c r="B17" s="216"/>
      <c r="C17" s="214"/>
      <c r="D17" s="216"/>
      <c r="F17" s="218"/>
      <c r="G17" s="899"/>
      <c r="H17" s="903"/>
      <c r="I17" s="904"/>
      <c r="J17" s="904"/>
      <c r="K17" s="904"/>
      <c r="L17" s="904"/>
      <c r="M17" s="905"/>
      <c r="N17" s="216"/>
      <c r="O17" s="214"/>
      <c r="P17" s="214"/>
      <c r="Q17" s="216"/>
      <c r="R17" s="214"/>
      <c r="S17" s="214"/>
      <c r="T17" s="214"/>
      <c r="U17" s="214"/>
      <c r="V17" s="214"/>
      <c r="W17" s="214"/>
      <c r="X17" s="214"/>
      <c r="Y17" s="214"/>
      <c r="Z17" s="214"/>
    </row>
    <row r="18" spans="1:29" ht="9.9499999999999993" customHeight="1" x14ac:dyDescent="0.4">
      <c r="A18" s="214"/>
      <c r="B18" s="221"/>
      <c r="C18" s="214"/>
      <c r="D18" s="214"/>
      <c r="E18" s="222"/>
      <c r="F18" s="219"/>
      <c r="G18" s="899">
        <v>2</v>
      </c>
      <c r="H18" s="900" t="s">
        <v>201</v>
      </c>
      <c r="I18" s="901"/>
      <c r="J18" s="901"/>
      <c r="K18" s="901"/>
      <c r="L18" s="901"/>
      <c r="M18" s="902"/>
      <c r="N18" s="216"/>
      <c r="O18" s="214"/>
      <c r="P18" s="214"/>
      <c r="Q18" s="214"/>
      <c r="S18" s="217"/>
      <c r="T18" s="899">
        <v>1</v>
      </c>
      <c r="U18" s="906" t="s">
        <v>213</v>
      </c>
      <c r="V18" s="906"/>
      <c r="W18" s="906"/>
      <c r="X18" s="906"/>
      <c r="Y18" s="906"/>
      <c r="Z18" s="906"/>
    </row>
    <row r="19" spans="1:29" ht="9.9499999999999993" customHeight="1" x14ac:dyDescent="0.4">
      <c r="A19" s="214"/>
      <c r="B19" s="221"/>
      <c r="C19" s="214"/>
      <c r="D19" s="216"/>
      <c r="E19" s="303" t="s">
        <v>105</v>
      </c>
      <c r="F19" s="218"/>
      <c r="G19" s="899"/>
      <c r="H19" s="903"/>
      <c r="I19" s="904"/>
      <c r="J19" s="904"/>
      <c r="K19" s="904"/>
      <c r="L19" s="904"/>
      <c r="M19" s="905"/>
      <c r="N19" s="216"/>
      <c r="O19" s="214"/>
      <c r="P19" s="214"/>
      <c r="Q19" s="216"/>
      <c r="S19" s="218"/>
      <c r="T19" s="899"/>
      <c r="U19" s="906"/>
      <c r="V19" s="906"/>
      <c r="W19" s="906"/>
      <c r="X19" s="906"/>
      <c r="Y19" s="906"/>
      <c r="Z19" s="906"/>
    </row>
    <row r="20" spans="1:29" ht="9.9499999999999993" customHeight="1" x14ac:dyDescent="0.4">
      <c r="A20" s="214"/>
      <c r="B20" s="214"/>
      <c r="C20" s="214"/>
      <c r="D20" s="214"/>
      <c r="E20" s="303"/>
      <c r="F20" s="219"/>
      <c r="G20" s="899">
        <v>3</v>
      </c>
      <c r="H20" s="900" t="s">
        <v>202</v>
      </c>
      <c r="I20" s="901"/>
      <c r="J20" s="901"/>
      <c r="K20" s="901"/>
      <c r="L20" s="901"/>
      <c r="M20" s="902"/>
      <c r="N20" s="216"/>
      <c r="O20" s="214"/>
      <c r="P20" s="214"/>
      <c r="Q20" s="214"/>
      <c r="R20" s="303" t="s">
        <v>108</v>
      </c>
      <c r="S20" s="219"/>
      <c r="T20" s="899">
        <v>2</v>
      </c>
      <c r="U20" s="906" t="s">
        <v>208</v>
      </c>
      <c r="V20" s="906"/>
      <c r="W20" s="906"/>
      <c r="X20" s="906"/>
      <c r="Y20" s="906"/>
      <c r="Z20" s="906"/>
    </row>
    <row r="21" spans="1:29" ht="9.9499999999999993" customHeight="1" x14ac:dyDescent="0.4">
      <c r="A21" s="214"/>
      <c r="B21" s="214"/>
      <c r="C21" s="214"/>
      <c r="D21" s="214"/>
      <c r="F21" s="223"/>
      <c r="G21" s="899"/>
      <c r="H21" s="903"/>
      <c r="I21" s="904"/>
      <c r="J21" s="904"/>
      <c r="K21" s="904"/>
      <c r="L21" s="904"/>
      <c r="M21" s="905"/>
      <c r="N21" s="216"/>
      <c r="O21" s="214"/>
      <c r="P21" s="214"/>
      <c r="Q21" s="214"/>
      <c r="R21" s="303"/>
      <c r="S21" s="218"/>
      <c r="T21" s="899"/>
      <c r="U21" s="906"/>
      <c r="V21" s="906"/>
      <c r="W21" s="906"/>
      <c r="X21" s="906"/>
      <c r="Y21" s="906"/>
      <c r="Z21" s="906"/>
    </row>
    <row r="22" spans="1:29" ht="9.9499999999999993" customHeight="1" x14ac:dyDescent="0.4">
      <c r="A22" s="214"/>
      <c r="B22" s="214"/>
      <c r="C22" s="214"/>
      <c r="D22" s="214"/>
      <c r="E22" s="214"/>
      <c r="F22" s="216"/>
      <c r="G22" s="216"/>
      <c r="H22" s="216"/>
      <c r="I22" s="216"/>
      <c r="J22" s="216"/>
      <c r="K22" s="216"/>
      <c r="L22" s="216"/>
      <c r="M22" s="216"/>
      <c r="N22" s="214"/>
      <c r="O22" s="214"/>
      <c r="P22" s="216"/>
      <c r="Q22" s="216"/>
      <c r="R22" s="303"/>
      <c r="S22" s="219"/>
      <c r="T22" s="899">
        <v>3</v>
      </c>
      <c r="U22" s="906" t="s">
        <v>209</v>
      </c>
      <c r="V22" s="906"/>
      <c r="W22" s="906"/>
      <c r="X22" s="906"/>
      <c r="Y22" s="906"/>
      <c r="Z22" s="906"/>
    </row>
    <row r="23" spans="1:29" ht="9.9499999999999993" customHeight="1" x14ac:dyDescent="0.4">
      <c r="A23" s="214"/>
      <c r="B23" s="214"/>
      <c r="C23" s="214"/>
      <c r="D23" s="214"/>
      <c r="N23" s="214"/>
      <c r="O23" s="214"/>
      <c r="P23" s="214"/>
      <c r="Q23" s="216"/>
      <c r="R23" s="303"/>
      <c r="S23" s="218"/>
      <c r="T23" s="899"/>
      <c r="U23" s="906"/>
      <c r="V23" s="906"/>
      <c r="W23" s="906"/>
      <c r="X23" s="906"/>
      <c r="Y23" s="906"/>
      <c r="Z23" s="906"/>
      <c r="AA23" s="214"/>
    </row>
    <row r="24" spans="1:29" ht="9.9499999999999993" customHeight="1" x14ac:dyDescent="0.4">
      <c r="A24" s="214"/>
      <c r="B24" s="214"/>
      <c r="C24" s="214"/>
      <c r="D24" s="214"/>
      <c r="F24" s="217"/>
      <c r="G24" s="899">
        <v>1</v>
      </c>
      <c r="H24" s="906" t="s">
        <v>203</v>
      </c>
      <c r="I24" s="906"/>
      <c r="J24" s="906"/>
      <c r="K24" s="906"/>
      <c r="L24" s="906"/>
      <c r="M24" s="906"/>
      <c r="N24" s="216"/>
      <c r="O24" s="214"/>
      <c r="P24" s="214"/>
      <c r="Q24" s="216"/>
      <c r="S24" s="219"/>
      <c r="T24" s="899">
        <v>4</v>
      </c>
      <c r="U24" s="906" t="s">
        <v>210</v>
      </c>
      <c r="V24" s="906"/>
      <c r="W24" s="906"/>
      <c r="X24" s="906"/>
      <c r="Y24" s="906"/>
      <c r="Z24" s="906"/>
      <c r="AA24" s="214"/>
    </row>
    <row r="25" spans="1:29" ht="9.9499999999999993" customHeight="1" x14ac:dyDescent="0.4">
      <c r="A25" s="214"/>
      <c r="B25" s="216"/>
      <c r="C25" s="214"/>
      <c r="D25" s="214"/>
      <c r="F25" s="218"/>
      <c r="G25" s="899"/>
      <c r="H25" s="906"/>
      <c r="I25" s="906"/>
      <c r="J25" s="906"/>
      <c r="K25" s="906"/>
      <c r="L25" s="906"/>
      <c r="M25" s="906"/>
      <c r="N25" s="216"/>
      <c r="O25" s="214"/>
      <c r="P25" s="214"/>
      <c r="Q25" s="214"/>
      <c r="T25" s="899"/>
      <c r="U25" s="906"/>
      <c r="V25" s="906"/>
      <c r="W25" s="906"/>
      <c r="X25" s="906"/>
      <c r="Y25" s="906"/>
      <c r="Z25" s="906"/>
      <c r="AA25" s="214"/>
    </row>
    <row r="26" spans="1:29" ht="9.9499999999999993" customHeight="1" x14ac:dyDescent="0.4">
      <c r="A26" s="214"/>
      <c r="B26" s="214"/>
      <c r="C26" s="214"/>
      <c r="D26" s="214"/>
      <c r="E26" s="303" t="s">
        <v>106</v>
      </c>
      <c r="F26" s="219"/>
      <c r="G26" s="899">
        <v>2</v>
      </c>
      <c r="H26" s="906" t="s">
        <v>204</v>
      </c>
      <c r="I26" s="906"/>
      <c r="J26" s="906"/>
      <c r="K26" s="906"/>
      <c r="L26" s="906"/>
      <c r="M26" s="906"/>
      <c r="N26" s="216"/>
      <c r="O26" s="214"/>
      <c r="P26" s="214"/>
      <c r="Q26" s="216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9" ht="9.9499999999999993" customHeight="1" x14ac:dyDescent="0.4">
      <c r="A27" s="214"/>
      <c r="B27" s="214"/>
      <c r="C27" s="214"/>
      <c r="D27" s="214"/>
      <c r="E27" s="303"/>
      <c r="F27" s="218"/>
      <c r="G27" s="899"/>
      <c r="H27" s="906"/>
      <c r="I27" s="906"/>
      <c r="J27" s="906"/>
      <c r="K27" s="906"/>
      <c r="L27" s="906"/>
      <c r="M27" s="906"/>
      <c r="N27" s="216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:29" ht="9.9499999999999993" customHeight="1" x14ac:dyDescent="0.4">
      <c r="A28" s="214"/>
      <c r="B28" s="214"/>
      <c r="C28" s="214"/>
      <c r="D28" s="214"/>
      <c r="F28" s="219"/>
      <c r="G28" s="899">
        <v>3</v>
      </c>
      <c r="H28" s="906" t="s">
        <v>212</v>
      </c>
      <c r="I28" s="906"/>
      <c r="J28" s="906"/>
      <c r="K28" s="906"/>
      <c r="L28" s="906"/>
      <c r="M28" s="906"/>
      <c r="N28" s="220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</row>
    <row r="29" spans="1:29" ht="9.9499999999999993" customHeight="1" x14ac:dyDescent="0.4">
      <c r="A29" s="214"/>
      <c r="B29" s="214"/>
      <c r="C29" s="214"/>
      <c r="D29" s="214"/>
      <c r="G29" s="899"/>
      <c r="H29" s="906"/>
      <c r="I29" s="906"/>
      <c r="J29" s="906"/>
      <c r="K29" s="906"/>
      <c r="L29" s="906"/>
      <c r="M29" s="906"/>
      <c r="N29" s="220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</row>
    <row r="30" spans="1:29" ht="12" customHeight="1" x14ac:dyDescent="0.4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6"/>
      <c r="Y30" s="216"/>
      <c r="Z30" s="216"/>
      <c r="AA30" s="216"/>
      <c r="AB30" s="216"/>
    </row>
    <row r="31" spans="1:29" ht="8.1" customHeight="1" x14ac:dyDescent="0.4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6"/>
      <c r="Y31" s="216"/>
      <c r="Z31" s="216"/>
      <c r="AA31" s="216"/>
      <c r="AB31" s="216"/>
    </row>
    <row r="32" spans="1:29" ht="8.1" customHeight="1" x14ac:dyDescent="0.4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6"/>
      <c r="Y32" s="216"/>
      <c r="Z32" s="216"/>
      <c r="AA32" s="216"/>
      <c r="AB32" s="216"/>
    </row>
    <row r="33" spans="1:30" ht="24.95" customHeight="1" x14ac:dyDescent="0.4">
      <c r="A33" s="224"/>
      <c r="B33" s="225" t="s">
        <v>120</v>
      </c>
      <c r="C33" s="224"/>
      <c r="D33" s="224"/>
      <c r="E33" s="224"/>
      <c r="F33" s="224"/>
      <c r="G33" s="224"/>
      <c r="H33" s="224"/>
      <c r="I33" s="224"/>
      <c r="J33" s="224"/>
      <c r="K33" s="226"/>
      <c r="L33" s="226"/>
      <c r="M33" s="214"/>
      <c r="N33" s="214"/>
      <c r="O33" s="214"/>
      <c r="P33" s="226"/>
      <c r="Q33" s="227" t="s">
        <v>121</v>
      </c>
      <c r="R33" s="226"/>
      <c r="S33" s="226"/>
      <c r="T33" s="226"/>
      <c r="U33" s="226"/>
      <c r="V33" s="226"/>
      <c r="W33" s="226"/>
      <c r="X33" s="226"/>
      <c r="Y33" s="226"/>
      <c r="Z33" s="226"/>
      <c r="AA33" s="214"/>
      <c r="AB33" s="214"/>
      <c r="AC33" s="214"/>
      <c r="AD33" s="214"/>
    </row>
    <row r="34" spans="1:30" ht="24.95" customHeight="1" x14ac:dyDescent="0.4">
      <c r="A34" s="347" t="s">
        <v>6</v>
      </c>
      <c r="B34" s="876"/>
      <c r="C34" s="876"/>
      <c r="D34" s="876"/>
      <c r="E34" s="876"/>
      <c r="F34" s="347" t="s">
        <v>7</v>
      </c>
      <c r="G34" s="876"/>
      <c r="H34" s="876"/>
      <c r="I34" s="876"/>
      <c r="J34" s="876"/>
      <c r="K34" s="347" t="s">
        <v>116</v>
      </c>
      <c r="L34" s="348"/>
      <c r="M34" s="348"/>
      <c r="N34" s="349"/>
      <c r="P34" s="347" t="s">
        <v>6</v>
      </c>
      <c r="Q34" s="876"/>
      <c r="R34" s="876"/>
      <c r="S34" s="876"/>
      <c r="T34" s="877"/>
      <c r="U34" s="348" t="s">
        <v>7</v>
      </c>
      <c r="V34" s="876"/>
      <c r="W34" s="876"/>
      <c r="X34" s="876"/>
      <c r="Y34" s="876"/>
      <c r="Z34" s="347" t="s">
        <v>116</v>
      </c>
      <c r="AA34" s="348"/>
      <c r="AB34" s="348"/>
      <c r="AC34" s="349"/>
      <c r="AD34" s="214"/>
    </row>
    <row r="35" spans="1:30" ht="24.95" customHeight="1" x14ac:dyDescent="0.4">
      <c r="A35" s="228" t="s">
        <v>9</v>
      </c>
      <c r="B35" s="891" t="s">
        <v>110</v>
      </c>
      <c r="C35" s="891"/>
      <c r="D35" s="891"/>
      <c r="E35" s="892"/>
      <c r="F35" s="229" t="s">
        <v>164</v>
      </c>
      <c r="G35" s="230">
        <v>2</v>
      </c>
      <c r="H35" s="230" t="s">
        <v>10</v>
      </c>
      <c r="I35" s="230" t="s">
        <v>164</v>
      </c>
      <c r="J35" s="231">
        <v>3</v>
      </c>
      <c r="K35" s="232" t="s">
        <v>165</v>
      </c>
      <c r="L35" s="230">
        <v>2</v>
      </c>
      <c r="M35" s="233" t="s">
        <v>165</v>
      </c>
      <c r="N35" s="231">
        <v>3</v>
      </c>
      <c r="O35" s="213"/>
      <c r="P35" s="228" t="s">
        <v>9</v>
      </c>
      <c r="Q35" s="893" t="s">
        <v>110</v>
      </c>
      <c r="R35" s="893"/>
      <c r="S35" s="893"/>
      <c r="T35" s="894"/>
      <c r="U35" s="234" t="s">
        <v>127</v>
      </c>
      <c r="V35" s="230">
        <v>1</v>
      </c>
      <c r="W35" s="230" t="s">
        <v>10</v>
      </c>
      <c r="X35" s="230" t="s">
        <v>127</v>
      </c>
      <c r="Y35" s="230">
        <v>2</v>
      </c>
      <c r="Z35" s="232" t="s">
        <v>128</v>
      </c>
      <c r="AA35" s="230">
        <v>1</v>
      </c>
      <c r="AB35" s="233" t="s">
        <v>128</v>
      </c>
      <c r="AC35" s="231">
        <v>2</v>
      </c>
      <c r="AD35" s="214"/>
    </row>
    <row r="36" spans="1:30" ht="24.95" customHeight="1" x14ac:dyDescent="0.4">
      <c r="A36" s="235" t="s">
        <v>0</v>
      </c>
      <c r="B36" s="889" t="s">
        <v>166</v>
      </c>
      <c r="C36" s="889"/>
      <c r="D36" s="889"/>
      <c r="E36" s="890"/>
      <c r="F36" s="236" t="s">
        <v>115</v>
      </c>
      <c r="G36" s="237">
        <v>1</v>
      </c>
      <c r="H36" s="237" t="s">
        <v>10</v>
      </c>
      <c r="I36" s="237" t="s">
        <v>115</v>
      </c>
      <c r="J36" s="238">
        <v>2</v>
      </c>
      <c r="K36" s="239" t="s">
        <v>124</v>
      </c>
      <c r="L36" s="237">
        <v>1</v>
      </c>
      <c r="M36" s="240" t="s">
        <v>124</v>
      </c>
      <c r="N36" s="238">
        <v>2</v>
      </c>
      <c r="O36" s="213"/>
      <c r="P36" s="235" t="s">
        <v>0</v>
      </c>
      <c r="Q36" s="881" t="s">
        <v>175</v>
      </c>
      <c r="R36" s="881"/>
      <c r="S36" s="881"/>
      <c r="T36" s="882"/>
      <c r="U36" s="241" t="s">
        <v>127</v>
      </c>
      <c r="V36" s="237">
        <v>3</v>
      </c>
      <c r="W36" s="237" t="s">
        <v>10</v>
      </c>
      <c r="X36" s="237" t="s">
        <v>127</v>
      </c>
      <c r="Y36" s="237">
        <v>4</v>
      </c>
      <c r="Z36" s="239" t="s">
        <v>128</v>
      </c>
      <c r="AA36" s="237">
        <v>3</v>
      </c>
      <c r="AB36" s="240" t="s">
        <v>128</v>
      </c>
      <c r="AC36" s="238">
        <v>4</v>
      </c>
      <c r="AD36" s="214"/>
    </row>
    <row r="37" spans="1:30" ht="24.95" customHeight="1" x14ac:dyDescent="0.4">
      <c r="A37" s="235" t="s">
        <v>1</v>
      </c>
      <c r="B37" s="889" t="s">
        <v>168</v>
      </c>
      <c r="C37" s="889"/>
      <c r="D37" s="889"/>
      <c r="E37" s="890"/>
      <c r="F37" s="236" t="s">
        <v>124</v>
      </c>
      <c r="G37" s="237">
        <v>1</v>
      </c>
      <c r="H37" s="237" t="s">
        <v>10</v>
      </c>
      <c r="I37" s="237" t="s">
        <v>124</v>
      </c>
      <c r="J37" s="238">
        <v>2</v>
      </c>
      <c r="K37" s="239" t="s">
        <v>125</v>
      </c>
      <c r="L37" s="237">
        <v>1</v>
      </c>
      <c r="M37" s="240" t="s">
        <v>125</v>
      </c>
      <c r="N37" s="238">
        <v>2</v>
      </c>
      <c r="O37" s="213"/>
      <c r="P37" s="235" t="s">
        <v>1</v>
      </c>
      <c r="Q37" s="881" t="s">
        <v>176</v>
      </c>
      <c r="R37" s="881"/>
      <c r="S37" s="881"/>
      <c r="T37" s="882"/>
      <c r="U37" s="241" t="s">
        <v>128</v>
      </c>
      <c r="V37" s="237">
        <v>1</v>
      </c>
      <c r="W37" s="237" t="s">
        <v>10</v>
      </c>
      <c r="X37" s="237" t="s">
        <v>128</v>
      </c>
      <c r="Y37" s="237">
        <v>2</v>
      </c>
      <c r="Z37" s="239" t="s">
        <v>127</v>
      </c>
      <c r="AA37" s="237">
        <v>1</v>
      </c>
      <c r="AB37" s="240" t="s">
        <v>127</v>
      </c>
      <c r="AC37" s="238">
        <v>2</v>
      </c>
      <c r="AD37" s="214"/>
    </row>
    <row r="38" spans="1:30" ht="24.95" customHeight="1" x14ac:dyDescent="0.4">
      <c r="A38" s="235" t="s">
        <v>11</v>
      </c>
      <c r="B38" s="889" t="s">
        <v>169</v>
      </c>
      <c r="C38" s="889"/>
      <c r="D38" s="889"/>
      <c r="E38" s="890"/>
      <c r="F38" s="236" t="s">
        <v>125</v>
      </c>
      <c r="G38" s="237">
        <v>1</v>
      </c>
      <c r="H38" s="237" t="s">
        <v>10</v>
      </c>
      <c r="I38" s="237" t="s">
        <v>125</v>
      </c>
      <c r="J38" s="238">
        <v>2</v>
      </c>
      <c r="K38" s="239" t="s">
        <v>136</v>
      </c>
      <c r="L38" s="237">
        <v>1</v>
      </c>
      <c r="M38" s="240" t="s">
        <v>136</v>
      </c>
      <c r="N38" s="238">
        <v>2</v>
      </c>
      <c r="O38" s="213"/>
      <c r="P38" s="235" t="s">
        <v>11</v>
      </c>
      <c r="Q38" s="881" t="s">
        <v>177</v>
      </c>
      <c r="R38" s="881"/>
      <c r="S38" s="881"/>
      <c r="T38" s="882"/>
      <c r="U38" s="241" t="s">
        <v>128</v>
      </c>
      <c r="V38" s="237">
        <v>3</v>
      </c>
      <c r="W38" s="237" t="s">
        <v>10</v>
      </c>
      <c r="X38" s="237" t="s">
        <v>128</v>
      </c>
      <c r="Y38" s="237">
        <v>4</v>
      </c>
      <c r="Z38" s="239" t="s">
        <v>127</v>
      </c>
      <c r="AA38" s="237">
        <v>3</v>
      </c>
      <c r="AB38" s="240" t="s">
        <v>127</v>
      </c>
      <c r="AC38" s="238">
        <v>4</v>
      </c>
      <c r="AD38" s="214"/>
    </row>
    <row r="39" spans="1:30" ht="24.95" customHeight="1" x14ac:dyDescent="0.4">
      <c r="A39" s="235" t="s">
        <v>12</v>
      </c>
      <c r="B39" s="889" t="s">
        <v>170</v>
      </c>
      <c r="C39" s="889"/>
      <c r="D39" s="889"/>
      <c r="E39" s="890"/>
      <c r="F39" s="236" t="s">
        <v>115</v>
      </c>
      <c r="G39" s="237">
        <v>2</v>
      </c>
      <c r="H39" s="237" t="s">
        <v>10</v>
      </c>
      <c r="I39" s="237" t="s">
        <v>115</v>
      </c>
      <c r="J39" s="238">
        <v>3</v>
      </c>
      <c r="K39" s="239" t="s">
        <v>124</v>
      </c>
      <c r="L39" s="237">
        <v>2</v>
      </c>
      <c r="M39" s="240" t="s">
        <v>124</v>
      </c>
      <c r="N39" s="238">
        <v>3</v>
      </c>
      <c r="O39" s="213"/>
      <c r="P39" s="235" t="s">
        <v>132</v>
      </c>
      <c r="Q39" s="881" t="s">
        <v>178</v>
      </c>
      <c r="R39" s="881"/>
      <c r="S39" s="881"/>
      <c r="T39" s="882"/>
      <c r="U39" s="241" t="s">
        <v>127</v>
      </c>
      <c r="V39" s="237">
        <v>1</v>
      </c>
      <c r="W39" s="237" t="s">
        <v>10</v>
      </c>
      <c r="X39" s="237" t="s">
        <v>127</v>
      </c>
      <c r="Y39" s="237">
        <v>3</v>
      </c>
      <c r="Z39" s="239" t="s">
        <v>128</v>
      </c>
      <c r="AA39" s="237">
        <v>1</v>
      </c>
      <c r="AB39" s="240" t="s">
        <v>128</v>
      </c>
      <c r="AC39" s="238">
        <v>3</v>
      </c>
      <c r="AD39" s="214"/>
    </row>
    <row r="40" spans="1:30" ht="24.95" customHeight="1" x14ac:dyDescent="0.4">
      <c r="A40" s="235" t="s">
        <v>5</v>
      </c>
      <c r="B40" s="889" t="s">
        <v>171</v>
      </c>
      <c r="C40" s="889"/>
      <c r="D40" s="889"/>
      <c r="E40" s="890"/>
      <c r="F40" s="236" t="s">
        <v>124</v>
      </c>
      <c r="G40" s="237">
        <v>2</v>
      </c>
      <c r="H40" s="237" t="s">
        <v>10</v>
      </c>
      <c r="I40" s="237" t="s">
        <v>124</v>
      </c>
      <c r="J40" s="238">
        <v>3</v>
      </c>
      <c r="K40" s="239" t="s">
        <v>125</v>
      </c>
      <c r="L40" s="237">
        <v>2</v>
      </c>
      <c r="M40" s="240" t="s">
        <v>125</v>
      </c>
      <c r="N40" s="238">
        <v>3</v>
      </c>
      <c r="O40" s="213"/>
      <c r="P40" s="235" t="s">
        <v>133</v>
      </c>
      <c r="Q40" s="881" t="s">
        <v>179</v>
      </c>
      <c r="R40" s="881"/>
      <c r="S40" s="881"/>
      <c r="T40" s="882"/>
      <c r="U40" s="241" t="s">
        <v>127</v>
      </c>
      <c r="V40" s="237">
        <v>2</v>
      </c>
      <c r="W40" s="237" t="s">
        <v>10</v>
      </c>
      <c r="X40" s="237" t="s">
        <v>127</v>
      </c>
      <c r="Y40" s="237">
        <v>4</v>
      </c>
      <c r="Z40" s="239" t="s">
        <v>128</v>
      </c>
      <c r="AA40" s="237">
        <v>2</v>
      </c>
      <c r="AB40" s="240" t="s">
        <v>128</v>
      </c>
      <c r="AC40" s="238">
        <v>4</v>
      </c>
      <c r="AD40" s="214"/>
    </row>
    <row r="41" spans="1:30" ht="24.95" customHeight="1" x14ac:dyDescent="0.4">
      <c r="A41" s="235" t="s">
        <v>129</v>
      </c>
      <c r="B41" s="889" t="s">
        <v>172</v>
      </c>
      <c r="C41" s="889"/>
      <c r="D41" s="889"/>
      <c r="E41" s="890"/>
      <c r="F41" s="236" t="s">
        <v>125</v>
      </c>
      <c r="G41" s="237">
        <v>2</v>
      </c>
      <c r="H41" s="237" t="s">
        <v>10</v>
      </c>
      <c r="I41" s="237" t="s">
        <v>125</v>
      </c>
      <c r="J41" s="238">
        <v>3</v>
      </c>
      <c r="K41" s="239" t="s">
        <v>136</v>
      </c>
      <c r="L41" s="237">
        <v>2</v>
      </c>
      <c r="M41" s="240" t="s">
        <v>136</v>
      </c>
      <c r="N41" s="238">
        <v>3</v>
      </c>
      <c r="O41" s="216"/>
      <c r="P41" s="235" t="s">
        <v>129</v>
      </c>
      <c r="Q41" s="881" t="s">
        <v>126</v>
      </c>
      <c r="R41" s="881"/>
      <c r="S41" s="881"/>
      <c r="T41" s="882"/>
      <c r="U41" s="241" t="s">
        <v>128</v>
      </c>
      <c r="V41" s="237">
        <v>1</v>
      </c>
      <c r="W41" s="237" t="s">
        <v>10</v>
      </c>
      <c r="X41" s="237" t="s">
        <v>128</v>
      </c>
      <c r="Y41" s="237">
        <v>3</v>
      </c>
      <c r="Z41" s="239" t="s">
        <v>127</v>
      </c>
      <c r="AA41" s="237">
        <v>1</v>
      </c>
      <c r="AB41" s="240" t="s">
        <v>127</v>
      </c>
      <c r="AC41" s="238">
        <v>3</v>
      </c>
      <c r="AD41" s="214"/>
    </row>
    <row r="42" spans="1:30" ht="24.95" customHeight="1" x14ac:dyDescent="0.4">
      <c r="A42" s="235" t="s">
        <v>130</v>
      </c>
      <c r="B42" s="889" t="s">
        <v>173</v>
      </c>
      <c r="C42" s="889"/>
      <c r="D42" s="889"/>
      <c r="E42" s="890"/>
      <c r="F42" s="236" t="s">
        <v>115</v>
      </c>
      <c r="G42" s="237">
        <v>1</v>
      </c>
      <c r="H42" s="237" t="s">
        <v>10</v>
      </c>
      <c r="I42" s="237" t="s">
        <v>115</v>
      </c>
      <c r="J42" s="238">
        <v>3</v>
      </c>
      <c r="K42" s="239" t="s">
        <v>124</v>
      </c>
      <c r="L42" s="237">
        <v>3</v>
      </c>
      <c r="M42" s="240" t="s">
        <v>124</v>
      </c>
      <c r="N42" s="238">
        <v>1</v>
      </c>
      <c r="O42" s="216"/>
      <c r="P42" s="235" t="s">
        <v>130</v>
      </c>
      <c r="Q42" s="881" t="s">
        <v>180</v>
      </c>
      <c r="R42" s="881"/>
      <c r="S42" s="881"/>
      <c r="T42" s="882"/>
      <c r="U42" s="241" t="s">
        <v>128</v>
      </c>
      <c r="V42" s="237">
        <v>2</v>
      </c>
      <c r="W42" s="237" t="s">
        <v>10</v>
      </c>
      <c r="X42" s="237" t="s">
        <v>128</v>
      </c>
      <c r="Y42" s="237">
        <v>4</v>
      </c>
      <c r="Z42" s="239" t="s">
        <v>127</v>
      </c>
      <c r="AA42" s="237">
        <v>2</v>
      </c>
      <c r="AB42" s="240" t="s">
        <v>127</v>
      </c>
      <c r="AC42" s="238">
        <v>4</v>
      </c>
      <c r="AD42" s="214"/>
    </row>
    <row r="43" spans="1:30" ht="24.95" customHeight="1" x14ac:dyDescent="0.4">
      <c r="A43" s="235" t="s">
        <v>131</v>
      </c>
      <c r="B43" s="889" t="s">
        <v>174</v>
      </c>
      <c r="C43" s="889"/>
      <c r="D43" s="889"/>
      <c r="E43" s="890"/>
      <c r="F43" s="236" t="s">
        <v>124</v>
      </c>
      <c r="G43" s="237">
        <v>1</v>
      </c>
      <c r="H43" s="237" t="s">
        <v>10</v>
      </c>
      <c r="I43" s="237" t="s">
        <v>124</v>
      </c>
      <c r="J43" s="238">
        <v>3</v>
      </c>
      <c r="K43" s="239" t="s">
        <v>125</v>
      </c>
      <c r="L43" s="237">
        <v>3</v>
      </c>
      <c r="M43" s="240" t="s">
        <v>125</v>
      </c>
      <c r="N43" s="238">
        <v>1</v>
      </c>
      <c r="O43" s="216"/>
      <c r="P43" s="235" t="s">
        <v>131</v>
      </c>
      <c r="Q43" s="881" t="s">
        <v>181</v>
      </c>
      <c r="R43" s="881"/>
      <c r="S43" s="881"/>
      <c r="T43" s="882"/>
      <c r="U43" s="241" t="s">
        <v>127</v>
      </c>
      <c r="V43" s="237">
        <v>1</v>
      </c>
      <c r="W43" s="237" t="s">
        <v>10</v>
      </c>
      <c r="X43" s="237" t="s">
        <v>127</v>
      </c>
      <c r="Y43" s="237">
        <v>4</v>
      </c>
      <c r="Z43" s="239" t="s">
        <v>128</v>
      </c>
      <c r="AA43" s="237">
        <v>1</v>
      </c>
      <c r="AB43" s="240" t="s">
        <v>128</v>
      </c>
      <c r="AC43" s="238">
        <v>4</v>
      </c>
      <c r="AD43" s="214"/>
    </row>
    <row r="44" spans="1:30" ht="24.95" customHeight="1" x14ac:dyDescent="0.4">
      <c r="A44" s="242" t="s">
        <v>167</v>
      </c>
      <c r="B44" s="897" t="s">
        <v>183</v>
      </c>
      <c r="C44" s="897"/>
      <c r="D44" s="897"/>
      <c r="E44" s="898"/>
      <c r="F44" s="243" t="s">
        <v>125</v>
      </c>
      <c r="G44" s="244">
        <v>1</v>
      </c>
      <c r="H44" s="244" t="s">
        <v>10</v>
      </c>
      <c r="I44" s="244" t="s">
        <v>125</v>
      </c>
      <c r="J44" s="245">
        <v>3</v>
      </c>
      <c r="K44" s="246" t="s">
        <v>136</v>
      </c>
      <c r="L44" s="244">
        <v>3</v>
      </c>
      <c r="M44" s="247" t="s">
        <v>136</v>
      </c>
      <c r="N44" s="245">
        <v>1</v>
      </c>
      <c r="O44" s="216"/>
      <c r="P44" s="235" t="s">
        <v>134</v>
      </c>
      <c r="Q44" s="881" t="s">
        <v>182</v>
      </c>
      <c r="R44" s="881"/>
      <c r="S44" s="881"/>
      <c r="T44" s="882"/>
      <c r="U44" s="241" t="s">
        <v>127</v>
      </c>
      <c r="V44" s="237">
        <v>2</v>
      </c>
      <c r="W44" s="237" t="s">
        <v>10</v>
      </c>
      <c r="X44" s="237" t="s">
        <v>127</v>
      </c>
      <c r="Y44" s="237">
        <v>3</v>
      </c>
      <c r="Z44" s="239" t="s">
        <v>128</v>
      </c>
      <c r="AA44" s="237">
        <v>2</v>
      </c>
      <c r="AB44" s="240" t="s">
        <v>128</v>
      </c>
      <c r="AC44" s="238">
        <v>3</v>
      </c>
      <c r="AD44" s="214"/>
    </row>
    <row r="45" spans="1:30" ht="24.95" customHeight="1" x14ac:dyDescent="0.4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16"/>
      <c r="N45" s="216"/>
      <c r="O45" s="216"/>
      <c r="P45" s="242" t="s">
        <v>135</v>
      </c>
      <c r="Q45" s="883" t="s">
        <v>184</v>
      </c>
      <c r="R45" s="883"/>
      <c r="S45" s="883"/>
      <c r="T45" s="884"/>
      <c r="U45" s="249" t="s">
        <v>128</v>
      </c>
      <c r="V45" s="244">
        <v>1</v>
      </c>
      <c r="W45" s="244" t="s">
        <v>10</v>
      </c>
      <c r="X45" s="244" t="s">
        <v>128</v>
      </c>
      <c r="Y45" s="244">
        <v>4</v>
      </c>
      <c r="Z45" s="246" t="s">
        <v>127</v>
      </c>
      <c r="AA45" s="244">
        <v>1</v>
      </c>
      <c r="AB45" s="247" t="s">
        <v>127</v>
      </c>
      <c r="AC45" s="245">
        <v>4</v>
      </c>
      <c r="AD45" s="214"/>
    </row>
    <row r="46" spans="1:30" ht="24.95" customHeight="1" x14ac:dyDescent="0.4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16"/>
      <c r="N46" s="216"/>
      <c r="O46" s="216"/>
      <c r="P46" s="248"/>
      <c r="Q46" s="250"/>
      <c r="R46" s="250"/>
      <c r="S46" s="250"/>
      <c r="T46" s="251"/>
      <c r="U46" s="248"/>
      <c r="V46" s="216"/>
      <c r="W46" s="216"/>
      <c r="X46" s="216"/>
      <c r="Y46" s="216"/>
      <c r="Z46" s="216"/>
      <c r="AA46" s="216"/>
      <c r="AB46" s="216"/>
      <c r="AC46" s="216"/>
      <c r="AD46" s="214"/>
    </row>
    <row r="47" spans="1:30" ht="24.95" customHeight="1" x14ac:dyDescent="0.4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16"/>
      <c r="N47" s="216"/>
      <c r="O47" s="216"/>
      <c r="P47" s="248"/>
      <c r="Q47" s="250"/>
      <c r="R47" s="250"/>
      <c r="S47" s="250"/>
      <c r="T47" s="251"/>
      <c r="U47" s="248"/>
      <c r="V47" s="216"/>
      <c r="W47" s="216"/>
      <c r="X47" s="216"/>
      <c r="Y47" s="216"/>
      <c r="Z47" s="216"/>
      <c r="AA47" s="216"/>
      <c r="AB47" s="216"/>
      <c r="AC47" s="216"/>
      <c r="AD47" s="214"/>
    </row>
    <row r="48" spans="1:30" ht="24.95" customHeight="1" x14ac:dyDescent="0.4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16"/>
      <c r="N48" s="216"/>
      <c r="O48" s="216"/>
      <c r="P48" s="248"/>
      <c r="Q48" s="250"/>
      <c r="R48" s="250"/>
      <c r="S48" s="250"/>
      <c r="T48" s="251"/>
      <c r="U48" s="248"/>
      <c r="V48" s="216"/>
      <c r="W48" s="216"/>
      <c r="X48" s="216"/>
      <c r="Y48" s="216"/>
      <c r="Z48" s="216"/>
      <c r="AA48" s="216"/>
      <c r="AB48" s="216"/>
      <c r="AC48" s="216"/>
      <c r="AD48" s="214"/>
    </row>
    <row r="49" spans="1:33" ht="24.95" customHeight="1" x14ac:dyDescent="0.4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16"/>
      <c r="N49" s="216"/>
      <c r="O49" s="216"/>
      <c r="P49" s="248"/>
      <c r="Q49" s="250"/>
      <c r="R49" s="250"/>
      <c r="S49" s="250"/>
      <c r="T49" s="251"/>
      <c r="U49" s="248"/>
      <c r="V49" s="216"/>
      <c r="W49" s="216"/>
      <c r="X49" s="216"/>
      <c r="Y49" s="216"/>
      <c r="Z49" s="216"/>
      <c r="AA49" s="216"/>
      <c r="AB49" s="216"/>
      <c r="AC49" s="216"/>
      <c r="AD49" s="214"/>
    </row>
    <row r="50" spans="1:33" ht="24.95" customHeight="1" x14ac:dyDescent="0.4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16"/>
      <c r="N50" s="216"/>
      <c r="O50" s="216"/>
      <c r="P50" s="248"/>
      <c r="Q50" s="250"/>
      <c r="R50" s="250"/>
      <c r="S50" s="250"/>
      <c r="T50" s="251"/>
      <c r="U50" s="248"/>
      <c r="V50" s="216"/>
      <c r="W50" s="216"/>
      <c r="X50" s="216"/>
      <c r="Y50" s="216"/>
      <c r="Z50" s="216"/>
      <c r="AA50" s="216"/>
      <c r="AB50" s="216"/>
      <c r="AC50" s="216"/>
      <c r="AD50" s="214"/>
    </row>
    <row r="51" spans="1:33" ht="24.95" customHeight="1" x14ac:dyDescent="0.4">
      <c r="A51" s="212" t="s">
        <v>316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16"/>
      <c r="N51" s="216"/>
      <c r="O51" s="216"/>
      <c r="P51" s="248"/>
      <c r="Q51" s="250"/>
      <c r="R51" s="250"/>
      <c r="S51" s="250"/>
      <c r="T51" s="251"/>
      <c r="U51" s="248"/>
      <c r="V51" s="216"/>
      <c r="W51" s="216"/>
      <c r="X51" s="216"/>
      <c r="Y51" s="216"/>
      <c r="Z51" s="216"/>
      <c r="AA51" s="216"/>
      <c r="AB51" s="216"/>
      <c r="AC51" s="216"/>
      <c r="AD51" s="214"/>
    </row>
    <row r="52" spans="1:33" ht="15" customHeight="1" x14ac:dyDescent="0.4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X52" s="216"/>
      <c r="Y52" s="216"/>
      <c r="Z52" s="216"/>
      <c r="AA52" s="214"/>
      <c r="AB52" s="252"/>
      <c r="AC52" s="253"/>
      <c r="AD52" s="253"/>
    </row>
    <row r="53" spans="1:33" ht="12.95" customHeight="1" x14ac:dyDescent="0.4">
      <c r="B53" s="214"/>
      <c r="C53" s="214"/>
      <c r="D53" s="214"/>
      <c r="E53" s="214"/>
      <c r="F53" s="216"/>
      <c r="G53" s="214"/>
      <c r="H53" s="214"/>
      <c r="I53" s="214"/>
      <c r="J53" s="214"/>
      <c r="K53" s="214"/>
      <c r="L53" s="214"/>
      <c r="M53" s="214"/>
      <c r="X53" s="216"/>
      <c r="Y53" s="216"/>
      <c r="Z53" s="216"/>
      <c r="AA53" s="214"/>
      <c r="AB53" s="252"/>
      <c r="AC53" s="253"/>
      <c r="AD53" s="253"/>
    </row>
    <row r="54" spans="1:33" ht="12" customHeight="1" x14ac:dyDescent="0.4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S54" s="855"/>
      <c r="V54" s="300">
        <v>1</v>
      </c>
      <c r="W54" s="308"/>
      <c r="X54" s="299"/>
      <c r="Y54" s="885"/>
      <c r="Z54" s="845"/>
      <c r="AA54" s="845"/>
      <c r="AB54" s="845"/>
      <c r="AC54" s="845"/>
      <c r="AD54" s="886"/>
      <c r="AE54" s="254"/>
      <c r="AF54" s="255"/>
      <c r="AG54" s="255"/>
    </row>
    <row r="55" spans="1:33" ht="12" customHeight="1" x14ac:dyDescent="0.4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S55" s="856"/>
      <c r="T55" s="218"/>
      <c r="U55" s="256"/>
      <c r="V55" s="300"/>
      <c r="W55" s="310"/>
      <c r="X55" s="301"/>
      <c r="Y55" s="887"/>
      <c r="Z55" s="846"/>
      <c r="AA55" s="846"/>
      <c r="AB55" s="846"/>
      <c r="AC55" s="846"/>
      <c r="AD55" s="888"/>
      <c r="AE55" s="254"/>
      <c r="AF55" s="255"/>
      <c r="AG55" s="255"/>
    </row>
    <row r="56" spans="1:33" ht="12" customHeight="1" x14ac:dyDescent="0.4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855"/>
      <c r="Q56" s="214"/>
      <c r="R56" s="214"/>
      <c r="S56" s="214"/>
      <c r="T56" s="254"/>
      <c r="U56" s="214"/>
      <c r="V56" s="214"/>
      <c r="W56" s="213"/>
      <c r="AG56" s="214"/>
    </row>
    <row r="57" spans="1:33" ht="12" customHeight="1" x14ac:dyDescent="0.4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856"/>
      <c r="Q57" s="217"/>
      <c r="R57" s="217"/>
      <c r="S57" s="257"/>
      <c r="T57" s="847" t="s">
        <v>9</v>
      </c>
      <c r="U57" s="214"/>
      <c r="V57" s="214"/>
      <c r="W57" s="216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1:33" ht="12" customHeight="1" x14ac:dyDescent="0.4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20"/>
      <c r="R58" s="214"/>
      <c r="S58" s="895"/>
      <c r="T58" s="848"/>
      <c r="U58" s="214"/>
      <c r="V58" s="216"/>
      <c r="W58" s="214"/>
      <c r="X58" s="214"/>
      <c r="Y58" s="214"/>
      <c r="Z58" s="214"/>
      <c r="AA58" s="214"/>
      <c r="AB58" s="214"/>
      <c r="AC58" s="214"/>
      <c r="AD58" s="214"/>
      <c r="AE58" s="255"/>
      <c r="AF58" s="216"/>
      <c r="AG58" s="214"/>
    </row>
    <row r="59" spans="1:33" ht="12" customHeight="1" x14ac:dyDescent="0.4">
      <c r="H59" s="214"/>
      <c r="I59" s="214"/>
      <c r="J59" s="214"/>
      <c r="K59" s="214"/>
      <c r="L59" s="214"/>
      <c r="M59" s="896"/>
      <c r="N59" s="214"/>
      <c r="O59" s="214"/>
      <c r="P59" s="214"/>
      <c r="Q59" s="220"/>
      <c r="R59" s="214"/>
      <c r="S59" s="855"/>
      <c r="T59" s="254"/>
      <c r="U59" s="214"/>
      <c r="V59" s="216"/>
      <c r="W59" s="214"/>
      <c r="X59" s="214"/>
      <c r="Y59" s="214"/>
      <c r="Z59" s="214"/>
      <c r="AA59" s="214"/>
      <c r="AB59" s="214"/>
      <c r="AC59" s="214"/>
      <c r="AD59" s="214"/>
      <c r="AE59" s="255"/>
      <c r="AF59" s="216"/>
      <c r="AG59" s="214"/>
    </row>
    <row r="60" spans="1:33" ht="12" customHeight="1" x14ac:dyDescent="0.4">
      <c r="H60" s="258"/>
      <c r="I60" s="214"/>
      <c r="J60" s="214"/>
      <c r="K60" s="214"/>
      <c r="L60" s="214"/>
      <c r="M60" s="896"/>
      <c r="N60" s="214"/>
      <c r="O60" s="214"/>
      <c r="P60" s="214"/>
      <c r="Q60" s="254"/>
      <c r="R60" s="214"/>
      <c r="S60" s="214"/>
      <c r="T60" s="259"/>
      <c r="U60" s="217"/>
      <c r="V60" s="300">
        <v>2</v>
      </c>
      <c r="W60" s="308"/>
      <c r="X60" s="299"/>
      <c r="Y60" s="837"/>
      <c r="Z60" s="838"/>
      <c r="AA60" s="838"/>
      <c r="AB60" s="838"/>
      <c r="AC60" s="838"/>
      <c r="AD60" s="839"/>
      <c r="AE60" s="214"/>
      <c r="AF60" s="214"/>
      <c r="AG60" s="214"/>
    </row>
    <row r="61" spans="1:33" ht="12" customHeight="1" x14ac:dyDescent="0.4">
      <c r="C61" s="214"/>
      <c r="D61" s="214"/>
      <c r="E61" s="214"/>
      <c r="F61" s="214"/>
      <c r="G61" s="214"/>
      <c r="H61" s="260"/>
      <c r="I61" s="214"/>
      <c r="J61" s="214"/>
      <c r="K61" s="214"/>
      <c r="L61" s="214"/>
      <c r="M61" s="214"/>
      <c r="N61" s="214"/>
      <c r="O61" s="214"/>
      <c r="P61" s="261"/>
      <c r="Q61" s="847" t="s">
        <v>1</v>
      </c>
      <c r="R61" s="214"/>
      <c r="S61" s="214"/>
      <c r="T61" s="255"/>
      <c r="U61" s="214"/>
      <c r="V61" s="300"/>
      <c r="W61" s="310"/>
      <c r="X61" s="301"/>
      <c r="Y61" s="840"/>
      <c r="Z61" s="841"/>
      <c r="AA61" s="841"/>
      <c r="AB61" s="841"/>
      <c r="AC61" s="841"/>
      <c r="AD61" s="842"/>
      <c r="AE61" s="214"/>
      <c r="AF61" s="214"/>
      <c r="AG61" s="214"/>
    </row>
    <row r="62" spans="1:33" ht="12" customHeight="1" x14ac:dyDescent="0.4">
      <c r="C62" s="214"/>
      <c r="D62" s="214"/>
      <c r="E62" s="214"/>
      <c r="F62" s="214"/>
      <c r="G62" s="214"/>
      <c r="H62" s="214"/>
      <c r="I62" s="214"/>
      <c r="J62" s="214"/>
      <c r="K62" s="218"/>
      <c r="L62" s="262"/>
      <c r="M62" s="256"/>
      <c r="N62" s="256"/>
      <c r="O62" s="256"/>
      <c r="P62" s="263"/>
      <c r="Q62" s="848"/>
      <c r="R62" s="214"/>
      <c r="S62" s="214"/>
      <c r="T62" s="255"/>
      <c r="U62" s="214"/>
      <c r="V62" s="214"/>
      <c r="W62" s="216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</row>
    <row r="63" spans="1:33" ht="12" customHeight="1" x14ac:dyDescent="0.4">
      <c r="C63" s="214"/>
      <c r="D63" s="214"/>
      <c r="E63" s="214"/>
      <c r="F63" s="214"/>
      <c r="G63" s="214"/>
      <c r="H63" s="214"/>
      <c r="I63" s="214"/>
      <c r="J63" s="261"/>
      <c r="K63" s="220"/>
      <c r="L63" s="260"/>
      <c r="M63" s="214"/>
      <c r="N63" s="214"/>
      <c r="O63" s="214"/>
      <c r="P63" s="214"/>
      <c r="Q63" s="264"/>
      <c r="R63" s="214"/>
      <c r="S63" s="214"/>
      <c r="T63" s="255"/>
      <c r="U63" s="214"/>
      <c r="V63" s="214"/>
      <c r="W63" s="216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</row>
    <row r="64" spans="1:33" ht="12" customHeight="1" x14ac:dyDescent="0.4">
      <c r="C64" s="214"/>
      <c r="D64" s="214"/>
      <c r="E64" s="214"/>
      <c r="F64" s="214"/>
      <c r="G64" s="214"/>
      <c r="H64" s="214"/>
      <c r="I64" s="214"/>
      <c r="J64" s="261"/>
      <c r="K64" s="220"/>
      <c r="L64" s="214"/>
      <c r="M64" s="214"/>
      <c r="N64" s="214"/>
      <c r="O64" s="214"/>
      <c r="P64" s="258"/>
      <c r="Q64" s="264"/>
      <c r="R64" s="214"/>
      <c r="S64" s="214"/>
      <c r="T64" s="255"/>
      <c r="U64" s="216"/>
      <c r="V64" s="216"/>
      <c r="W64" s="214"/>
      <c r="X64" s="214"/>
      <c r="Y64" s="214"/>
      <c r="Z64" s="214"/>
      <c r="AA64" s="214"/>
      <c r="AB64" s="214"/>
      <c r="AC64" s="214"/>
      <c r="AD64" s="214"/>
      <c r="AE64" s="255"/>
      <c r="AF64" s="258"/>
      <c r="AG64" s="214"/>
    </row>
    <row r="65" spans="1:33" ht="12" customHeight="1" x14ac:dyDescent="0.4">
      <c r="C65" s="214"/>
      <c r="D65" s="214"/>
      <c r="E65" s="214"/>
      <c r="F65" s="214"/>
      <c r="G65" s="214"/>
      <c r="H65" s="214"/>
      <c r="I65" s="214"/>
      <c r="J65" s="261"/>
      <c r="K65" s="220"/>
      <c r="L65" s="214"/>
      <c r="M65" s="214"/>
      <c r="N65" s="214"/>
      <c r="O65" s="218"/>
      <c r="P65" s="262"/>
      <c r="Q65" s="265"/>
      <c r="R65" s="256"/>
      <c r="S65" s="214"/>
      <c r="T65" s="255"/>
      <c r="U65" s="216"/>
      <c r="V65" s="216"/>
      <c r="W65" s="214"/>
      <c r="X65" s="214"/>
      <c r="Y65" s="214"/>
      <c r="Z65" s="214"/>
      <c r="AA65" s="214"/>
      <c r="AB65" s="214"/>
      <c r="AC65" s="214"/>
      <c r="AD65" s="214"/>
      <c r="AE65" s="255"/>
      <c r="AF65" s="258"/>
      <c r="AG65" s="214"/>
    </row>
    <row r="66" spans="1:33" ht="12" customHeight="1" x14ac:dyDescent="0.4">
      <c r="C66" s="214"/>
      <c r="D66" s="214"/>
      <c r="E66" s="214"/>
      <c r="F66" s="214"/>
      <c r="G66" s="214"/>
      <c r="H66" s="214"/>
      <c r="I66" s="214"/>
      <c r="J66" s="261"/>
      <c r="K66" s="220"/>
      <c r="L66" s="214"/>
      <c r="M66" s="214"/>
      <c r="N66" s="214"/>
      <c r="O66" s="220"/>
      <c r="P66" s="214"/>
      <c r="Q66" s="259"/>
      <c r="R66" s="217"/>
      <c r="S66" s="217"/>
      <c r="T66" s="266"/>
      <c r="U66" s="217"/>
      <c r="V66" s="300">
        <v>3</v>
      </c>
      <c r="W66" s="308"/>
      <c r="X66" s="299"/>
      <c r="Y66" s="837"/>
      <c r="Z66" s="838"/>
      <c r="AA66" s="838"/>
      <c r="AB66" s="838"/>
      <c r="AC66" s="838"/>
      <c r="AD66" s="838"/>
      <c r="AE66" s="254"/>
      <c r="AF66" s="255"/>
      <c r="AG66" s="255"/>
    </row>
    <row r="67" spans="1:33" ht="12" customHeight="1" x14ac:dyDescent="0.4">
      <c r="A67" s="253"/>
      <c r="B67" s="214"/>
      <c r="C67" s="214"/>
      <c r="D67" s="214"/>
      <c r="E67" s="214"/>
      <c r="F67" s="214"/>
      <c r="G67" s="214"/>
      <c r="H67" s="214"/>
      <c r="I67" s="214"/>
      <c r="J67" s="261"/>
      <c r="K67" s="254"/>
      <c r="L67" s="214"/>
      <c r="M67" s="255"/>
      <c r="N67" s="214"/>
      <c r="O67" s="254"/>
      <c r="P67" s="214"/>
      <c r="Q67" s="214"/>
      <c r="R67" s="214"/>
      <c r="S67" s="214"/>
      <c r="T67" s="214"/>
      <c r="U67" s="214"/>
      <c r="V67" s="300"/>
      <c r="W67" s="310"/>
      <c r="X67" s="301"/>
      <c r="Y67" s="840"/>
      <c r="Z67" s="841"/>
      <c r="AA67" s="841"/>
      <c r="AB67" s="841"/>
      <c r="AC67" s="841"/>
      <c r="AD67" s="841"/>
      <c r="AE67" s="254"/>
      <c r="AF67" s="255"/>
      <c r="AG67" s="255"/>
    </row>
    <row r="68" spans="1:33" ht="12" customHeight="1" x14ac:dyDescent="0.4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54"/>
      <c r="L68" s="214"/>
      <c r="M68" s="255"/>
      <c r="N68" s="253"/>
      <c r="O68" s="25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55"/>
      <c r="AG68" s="214"/>
    </row>
    <row r="69" spans="1:33" ht="12" customHeight="1" x14ac:dyDescent="0.4">
      <c r="A69" s="878" t="s">
        <v>103</v>
      </c>
      <c r="B69" s="878"/>
      <c r="C69" s="878"/>
      <c r="D69" s="845"/>
      <c r="E69" s="845"/>
      <c r="F69" s="845"/>
      <c r="G69" s="845"/>
      <c r="H69" s="845"/>
      <c r="I69" s="845"/>
      <c r="J69" s="257"/>
      <c r="K69" s="847" t="s">
        <v>12</v>
      </c>
      <c r="L69" s="214"/>
      <c r="M69" s="255"/>
      <c r="N69" s="267"/>
      <c r="O69" s="879" t="s">
        <v>11</v>
      </c>
      <c r="P69" s="849" t="s">
        <v>31</v>
      </c>
      <c r="Q69" s="850"/>
      <c r="R69" s="850"/>
      <c r="S69" s="850"/>
      <c r="T69" s="850"/>
      <c r="U69" s="851"/>
      <c r="V69" s="214"/>
      <c r="W69" s="216"/>
      <c r="X69" s="214"/>
      <c r="Y69" s="214"/>
      <c r="Z69" s="214"/>
      <c r="AA69" s="214"/>
      <c r="AB69" s="214"/>
      <c r="AC69" s="214"/>
      <c r="AD69" s="214"/>
      <c r="AE69" s="214"/>
      <c r="AF69" s="255"/>
      <c r="AG69" s="214"/>
    </row>
    <row r="70" spans="1:33" ht="12" customHeight="1" x14ac:dyDescent="0.4">
      <c r="A70" s="707"/>
      <c r="B70" s="707"/>
      <c r="C70" s="707"/>
      <c r="D70" s="846"/>
      <c r="E70" s="846"/>
      <c r="F70" s="846"/>
      <c r="G70" s="846"/>
      <c r="H70" s="846"/>
      <c r="I70" s="846"/>
      <c r="J70" s="261"/>
      <c r="K70" s="848"/>
      <c r="L70" s="214"/>
      <c r="M70" s="255"/>
      <c r="N70" s="223"/>
      <c r="O70" s="880"/>
      <c r="P70" s="852"/>
      <c r="Q70" s="853"/>
      <c r="R70" s="853"/>
      <c r="S70" s="853"/>
      <c r="T70" s="853"/>
      <c r="U70" s="854"/>
      <c r="V70" s="216"/>
      <c r="W70" s="214"/>
      <c r="X70" s="214"/>
      <c r="Y70" s="214"/>
      <c r="Z70" s="214"/>
      <c r="AA70" s="214"/>
      <c r="AB70" s="214"/>
      <c r="AC70" s="214"/>
      <c r="AD70" s="214"/>
      <c r="AE70" s="214"/>
      <c r="AF70" s="255"/>
      <c r="AG70" s="214"/>
    </row>
    <row r="71" spans="1:33" ht="12" customHeight="1" x14ac:dyDescent="0.4">
      <c r="A71" s="216"/>
      <c r="B71" s="216"/>
      <c r="C71" s="216"/>
      <c r="D71" s="214"/>
      <c r="E71" s="214"/>
      <c r="F71" s="214"/>
      <c r="G71" s="214"/>
      <c r="H71" s="214"/>
      <c r="I71" s="214"/>
      <c r="J71" s="261"/>
      <c r="K71" s="220"/>
      <c r="L71" s="258"/>
      <c r="M71" s="214"/>
      <c r="N71" s="214"/>
      <c r="O71" s="220"/>
      <c r="P71" s="258"/>
      <c r="Q71" s="255"/>
      <c r="R71" s="214"/>
      <c r="S71" s="214"/>
      <c r="T71" s="255"/>
      <c r="U71" s="214"/>
      <c r="V71" s="216"/>
      <c r="W71" s="214"/>
      <c r="X71" s="214"/>
      <c r="Y71" s="214"/>
      <c r="Z71" s="214"/>
      <c r="AA71" s="214"/>
      <c r="AB71" s="214"/>
      <c r="AC71" s="214"/>
      <c r="AD71" s="214"/>
      <c r="AE71" s="255"/>
      <c r="AF71" s="214"/>
      <c r="AG71" s="214"/>
    </row>
    <row r="72" spans="1:33" ht="12" customHeight="1" x14ac:dyDescent="0.4">
      <c r="A72" s="216"/>
      <c r="B72" s="216"/>
      <c r="C72" s="216"/>
      <c r="D72" s="214"/>
      <c r="E72" s="214"/>
      <c r="F72" s="214"/>
      <c r="G72" s="214"/>
      <c r="H72" s="214"/>
      <c r="I72" s="214"/>
      <c r="J72" s="261"/>
      <c r="K72" s="220"/>
      <c r="L72" s="258"/>
      <c r="M72" s="214"/>
      <c r="N72" s="214"/>
      <c r="O72" s="220"/>
      <c r="P72" s="214"/>
      <c r="Q72" s="255"/>
      <c r="R72" s="214"/>
      <c r="S72" s="214"/>
      <c r="T72" s="255"/>
      <c r="U72" s="214"/>
      <c r="V72" s="300">
        <v>4</v>
      </c>
      <c r="W72" s="308"/>
      <c r="X72" s="299"/>
      <c r="Y72" s="837"/>
      <c r="Z72" s="838"/>
      <c r="AA72" s="838"/>
      <c r="AB72" s="838"/>
      <c r="AC72" s="838"/>
      <c r="AD72" s="839"/>
      <c r="AE72" s="214"/>
      <c r="AF72" s="214"/>
      <c r="AG72" s="214"/>
    </row>
    <row r="73" spans="1:33" ht="12" customHeight="1" x14ac:dyDescent="0.4">
      <c r="A73" s="216"/>
      <c r="B73" s="216"/>
      <c r="C73" s="216"/>
      <c r="D73" s="214"/>
      <c r="E73" s="214"/>
      <c r="F73" s="214"/>
      <c r="G73" s="214"/>
      <c r="H73" s="214"/>
      <c r="I73" s="214"/>
      <c r="J73" s="261"/>
      <c r="K73" s="220"/>
      <c r="L73" s="214"/>
      <c r="M73" s="214"/>
      <c r="N73" s="214"/>
      <c r="O73" s="220"/>
      <c r="P73" s="214"/>
      <c r="Q73" s="265"/>
      <c r="R73" s="256"/>
      <c r="S73" s="256"/>
      <c r="T73" s="268"/>
      <c r="U73" s="256"/>
      <c r="V73" s="300"/>
      <c r="W73" s="310"/>
      <c r="X73" s="301"/>
      <c r="Y73" s="840"/>
      <c r="Z73" s="841"/>
      <c r="AA73" s="841"/>
      <c r="AB73" s="841"/>
      <c r="AC73" s="841"/>
      <c r="AD73" s="842"/>
      <c r="AE73" s="214"/>
      <c r="AF73" s="214"/>
      <c r="AG73" s="214"/>
    </row>
    <row r="74" spans="1:33" ht="12" customHeight="1" x14ac:dyDescent="0.4">
      <c r="A74" s="216"/>
      <c r="B74" s="216"/>
      <c r="C74" s="216"/>
      <c r="D74" s="214"/>
      <c r="E74" s="214"/>
      <c r="F74" s="214"/>
      <c r="G74" s="214"/>
      <c r="H74" s="258"/>
      <c r="I74" s="214"/>
      <c r="J74" s="214"/>
      <c r="K74" s="220"/>
      <c r="L74" s="214"/>
      <c r="M74" s="214"/>
      <c r="N74" s="214"/>
      <c r="O74" s="219"/>
      <c r="P74" s="217"/>
      <c r="Q74" s="259"/>
      <c r="R74" s="217"/>
      <c r="S74" s="214"/>
      <c r="T74" s="255"/>
      <c r="U74" s="214"/>
      <c r="V74" s="216"/>
      <c r="W74" s="216"/>
      <c r="X74" s="214"/>
      <c r="Y74" s="214"/>
      <c r="Z74" s="214"/>
      <c r="AA74" s="214"/>
      <c r="AB74" s="214"/>
      <c r="AC74" s="214"/>
      <c r="AD74" s="214"/>
      <c r="AE74" s="255"/>
      <c r="AF74" s="214"/>
      <c r="AG74" s="214"/>
    </row>
    <row r="75" spans="1:33" ht="12" customHeight="1" x14ac:dyDescent="0.4">
      <c r="A75" s="216"/>
      <c r="B75" s="216"/>
      <c r="C75" s="216"/>
      <c r="D75" s="214"/>
      <c r="E75" s="214"/>
      <c r="F75" s="214"/>
      <c r="G75" s="214"/>
      <c r="H75" s="214"/>
      <c r="I75" s="214"/>
      <c r="J75" s="214"/>
      <c r="K75" s="220"/>
      <c r="L75" s="214"/>
      <c r="M75" s="214"/>
      <c r="N75" s="214"/>
      <c r="O75" s="214"/>
      <c r="P75" s="214"/>
      <c r="Q75" s="254"/>
      <c r="R75" s="214"/>
      <c r="S75" s="214"/>
      <c r="T75" s="255"/>
      <c r="U75" s="214"/>
      <c r="V75" s="216"/>
      <c r="W75" s="216"/>
      <c r="X75" s="214"/>
      <c r="Y75" s="214"/>
      <c r="Z75" s="214"/>
      <c r="AA75" s="214"/>
      <c r="AB75" s="214"/>
      <c r="AC75" s="214"/>
      <c r="AD75" s="214"/>
      <c r="AE75" s="255"/>
      <c r="AF75" s="214"/>
      <c r="AG75" s="214"/>
    </row>
    <row r="76" spans="1:33" ht="12" customHeight="1" x14ac:dyDescent="0.4">
      <c r="A76" s="216"/>
      <c r="B76" s="216"/>
      <c r="C76" s="216"/>
      <c r="D76" s="214"/>
      <c r="E76" s="214"/>
      <c r="F76" s="214"/>
      <c r="G76" s="214"/>
      <c r="H76" s="214"/>
      <c r="I76" s="214"/>
      <c r="J76" s="214"/>
      <c r="K76" s="220"/>
      <c r="L76" s="214"/>
      <c r="M76" s="214"/>
      <c r="N76" s="214"/>
      <c r="O76" s="214"/>
      <c r="P76" s="258"/>
      <c r="Q76" s="269"/>
      <c r="R76" s="216"/>
      <c r="S76" s="214"/>
      <c r="T76" s="255"/>
      <c r="U76" s="214"/>
      <c r="V76" s="216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</row>
    <row r="77" spans="1:33" ht="12" customHeight="1" x14ac:dyDescent="0.4">
      <c r="A77" s="216"/>
      <c r="B77" s="216"/>
      <c r="C77" s="216"/>
      <c r="D77" s="214"/>
      <c r="E77" s="214"/>
      <c r="F77" s="214"/>
      <c r="G77" s="214"/>
      <c r="H77" s="214"/>
      <c r="I77" s="214"/>
      <c r="J77" s="214"/>
      <c r="K77" s="219"/>
      <c r="L77" s="217"/>
      <c r="M77" s="217"/>
      <c r="N77" s="217"/>
      <c r="O77" s="217"/>
      <c r="P77" s="270"/>
      <c r="Q77" s="847" t="s">
        <v>0</v>
      </c>
      <c r="R77" s="216"/>
      <c r="S77" s="214"/>
      <c r="T77" s="255"/>
      <c r="U77" s="214"/>
      <c r="V77" s="216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</row>
    <row r="78" spans="1:33" ht="12" customHeight="1" x14ac:dyDescent="0.4">
      <c r="A78" s="216"/>
      <c r="B78" s="216"/>
      <c r="C78" s="216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848"/>
      <c r="R78" s="214"/>
      <c r="S78" s="214"/>
      <c r="T78" s="255"/>
      <c r="U78" s="214"/>
      <c r="V78" s="216"/>
      <c r="W78" s="214"/>
      <c r="X78" s="214"/>
      <c r="Y78" s="214"/>
      <c r="Z78" s="214"/>
      <c r="AA78" s="214"/>
      <c r="AB78" s="214"/>
      <c r="AC78" s="214"/>
      <c r="AD78" s="214"/>
      <c r="AE78" s="255"/>
      <c r="AF78" s="214"/>
      <c r="AG78" s="214"/>
    </row>
    <row r="79" spans="1:33" ht="12" customHeight="1" x14ac:dyDescent="0.4">
      <c r="A79" s="216"/>
      <c r="B79" s="216"/>
      <c r="C79" s="216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54"/>
      <c r="R79" s="214"/>
      <c r="S79" s="214"/>
      <c r="T79" s="255"/>
      <c r="U79" s="214"/>
      <c r="V79" s="216"/>
      <c r="W79" s="214"/>
      <c r="X79" s="214"/>
      <c r="Y79" s="214"/>
      <c r="Z79" s="214"/>
      <c r="AA79" s="214"/>
      <c r="AB79" s="214"/>
      <c r="AC79" s="214"/>
      <c r="AD79" s="214"/>
      <c r="AE79" s="255"/>
      <c r="AF79" s="214"/>
      <c r="AG79" s="214"/>
    </row>
    <row r="80" spans="1:33" ht="12" customHeight="1" x14ac:dyDescent="0.4">
      <c r="A80" s="216"/>
      <c r="B80" s="216"/>
      <c r="C80" s="216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54"/>
      <c r="R80" s="214"/>
      <c r="S80" s="214"/>
      <c r="T80" s="255"/>
      <c r="U80" s="214"/>
      <c r="V80" s="216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</row>
    <row r="81" spans="1:65" ht="12" customHeight="1" x14ac:dyDescent="0.4">
      <c r="A81" s="216"/>
      <c r="B81" s="216"/>
      <c r="C81" s="216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54"/>
      <c r="R81" s="214"/>
      <c r="S81" s="214"/>
      <c r="T81" s="255"/>
      <c r="U81" s="214"/>
      <c r="V81" s="216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</row>
    <row r="82" spans="1:65" ht="12" customHeight="1" x14ac:dyDescent="0.4">
      <c r="A82" s="216"/>
      <c r="B82" s="216"/>
      <c r="C82" s="216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59"/>
      <c r="R82" s="217"/>
      <c r="S82" s="217"/>
      <c r="T82" s="266"/>
      <c r="U82" s="217"/>
      <c r="V82" s="300">
        <v>5</v>
      </c>
      <c r="W82" s="308"/>
      <c r="X82" s="330"/>
      <c r="Y82" s="837"/>
      <c r="Z82" s="838"/>
      <c r="AA82" s="838"/>
      <c r="AB82" s="838"/>
      <c r="AC82" s="838"/>
      <c r="AD82" s="839"/>
      <c r="AE82" s="255"/>
      <c r="AF82" s="214"/>
      <c r="AG82" s="214"/>
    </row>
    <row r="83" spans="1:65" ht="12" customHeight="1" x14ac:dyDescent="0.4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55"/>
      <c r="R83" s="214"/>
      <c r="S83" s="214"/>
      <c r="T83" s="255"/>
      <c r="U83" s="214"/>
      <c r="V83" s="300"/>
      <c r="W83" s="310"/>
      <c r="X83" s="341"/>
      <c r="Y83" s="840"/>
      <c r="Z83" s="841"/>
      <c r="AA83" s="841"/>
      <c r="AB83" s="841"/>
      <c r="AC83" s="841"/>
      <c r="AD83" s="842"/>
      <c r="AE83" s="255"/>
      <c r="AF83" s="214"/>
      <c r="AG83" s="214"/>
    </row>
    <row r="84" spans="1:65" ht="9.9499999999999993" customHeight="1" x14ac:dyDescent="0.4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55"/>
      <c r="R84" s="214"/>
      <c r="S84" s="214"/>
      <c r="T84" s="255"/>
      <c r="U84" s="214"/>
      <c r="V84" s="214"/>
      <c r="W84" s="216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</row>
    <row r="85" spans="1:65" ht="11.45" customHeight="1" x14ac:dyDescent="0.4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W85" s="216"/>
      <c r="X85" s="214"/>
      <c r="Y85" s="214"/>
    </row>
    <row r="86" spans="1:65" ht="11.45" customHeight="1" x14ac:dyDescent="0.4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AG86" s="214"/>
    </row>
    <row r="87" spans="1:65" x14ac:dyDescent="0.4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Y87" s="214"/>
      <c r="Z87" s="214"/>
      <c r="AA87" s="214"/>
      <c r="AB87" s="217"/>
      <c r="AC87" s="217"/>
      <c r="AD87" s="217"/>
      <c r="AE87" s="217"/>
      <c r="AF87" s="214"/>
      <c r="AG87" s="214"/>
      <c r="AH87" s="214"/>
      <c r="AI87" s="214"/>
    </row>
    <row r="88" spans="1:65" ht="15.95" customHeight="1" x14ac:dyDescent="0.4">
      <c r="A88" s="347" t="s">
        <v>6</v>
      </c>
      <c r="B88" s="348"/>
      <c r="C88" s="348"/>
      <c r="D88" s="349"/>
      <c r="E88" s="347" t="s">
        <v>32</v>
      </c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872" t="s">
        <v>8</v>
      </c>
      <c r="AC88" s="873"/>
      <c r="AD88" s="873"/>
      <c r="AE88" s="873"/>
      <c r="AF88" s="214"/>
      <c r="AG88" s="214"/>
      <c r="AH88" s="214"/>
      <c r="AI88" s="214"/>
    </row>
    <row r="89" spans="1:65" ht="15.95" customHeight="1" x14ac:dyDescent="0.4">
      <c r="A89" s="863" t="s">
        <v>9</v>
      </c>
      <c r="B89" s="866" t="s">
        <v>186</v>
      </c>
      <c r="C89" s="866"/>
      <c r="D89" s="869"/>
      <c r="E89" s="308">
        <v>1</v>
      </c>
      <c r="F89" s="330"/>
      <c r="G89" s="342"/>
      <c r="H89" s="299"/>
      <c r="I89" s="299"/>
      <c r="J89" s="299"/>
      <c r="K89" s="299"/>
      <c r="L89" s="302"/>
      <c r="M89" s="326" t="str">
        <f>IF(OR(O89="",O90=""),"",O89+O90)</f>
        <v/>
      </c>
      <c r="N89" s="327"/>
      <c r="O89" s="271"/>
      <c r="P89" s="272" t="s">
        <v>21</v>
      </c>
      <c r="Q89" s="271"/>
      <c r="R89" s="326" t="str">
        <f>IF(OR(Q89="",Q90=""),"",Q89+Q90)</f>
        <v/>
      </c>
      <c r="S89" s="327"/>
      <c r="T89" s="308"/>
      <c r="U89" s="299"/>
      <c r="V89" s="299"/>
      <c r="W89" s="299"/>
      <c r="X89" s="299"/>
      <c r="Y89" s="330"/>
      <c r="Z89" s="342">
        <v>2</v>
      </c>
      <c r="AA89" s="857"/>
      <c r="AB89" s="860">
        <v>4</v>
      </c>
      <c r="AC89" s="302"/>
      <c r="AD89" s="308">
        <v>5</v>
      </c>
      <c r="AE89" s="302"/>
      <c r="AF89" s="214"/>
      <c r="AG89" s="214"/>
      <c r="AH89" s="214"/>
      <c r="AI89" s="214"/>
      <c r="AJ89" s="216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58"/>
      <c r="AW89" s="216"/>
      <c r="AX89" s="216"/>
      <c r="AY89" s="216"/>
      <c r="AZ89" s="216"/>
      <c r="BA89" s="216"/>
      <c r="BB89" s="216"/>
      <c r="BC89" s="214"/>
      <c r="BD89" s="214"/>
      <c r="BE89" s="214"/>
      <c r="BF89" s="214"/>
      <c r="BG89" s="214"/>
      <c r="BH89" s="214"/>
      <c r="BI89" s="216"/>
      <c r="BJ89" s="216"/>
      <c r="BK89" s="214"/>
      <c r="BL89" s="214"/>
      <c r="BM89" s="214"/>
    </row>
    <row r="90" spans="1:65" ht="15.95" customHeight="1" x14ac:dyDescent="0.4">
      <c r="A90" s="864"/>
      <c r="B90" s="867"/>
      <c r="C90" s="867"/>
      <c r="D90" s="870"/>
      <c r="E90" s="309"/>
      <c r="F90" s="340"/>
      <c r="G90" s="350"/>
      <c r="H90" s="332"/>
      <c r="I90" s="332"/>
      <c r="J90" s="332"/>
      <c r="K90" s="332"/>
      <c r="L90" s="351"/>
      <c r="M90" s="328"/>
      <c r="N90" s="329"/>
      <c r="O90" s="292"/>
      <c r="P90" s="293" t="s">
        <v>21</v>
      </c>
      <c r="Q90" s="292"/>
      <c r="R90" s="328"/>
      <c r="S90" s="329"/>
      <c r="T90" s="331"/>
      <c r="U90" s="332"/>
      <c r="V90" s="332"/>
      <c r="W90" s="332"/>
      <c r="X90" s="332"/>
      <c r="Y90" s="333"/>
      <c r="Z90" s="343"/>
      <c r="AA90" s="858"/>
      <c r="AB90" s="861"/>
      <c r="AC90" s="303"/>
      <c r="AD90" s="309"/>
      <c r="AE90" s="303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58"/>
      <c r="AW90" s="216"/>
      <c r="AX90" s="216"/>
      <c r="AY90" s="216"/>
      <c r="AZ90" s="216"/>
      <c r="BA90" s="216"/>
      <c r="BB90" s="216"/>
      <c r="BC90" s="214"/>
      <c r="BD90" s="214"/>
      <c r="BE90" s="214"/>
      <c r="BF90" s="214"/>
      <c r="BG90" s="214"/>
      <c r="BH90" s="214"/>
      <c r="BI90" s="216"/>
      <c r="BJ90" s="216"/>
      <c r="BK90" s="214"/>
      <c r="BL90" s="214"/>
      <c r="BM90" s="214"/>
    </row>
    <row r="91" spans="1:65" ht="15.95" customHeight="1" x14ac:dyDescent="0.4">
      <c r="A91" s="865"/>
      <c r="B91" s="868"/>
      <c r="C91" s="868"/>
      <c r="D91" s="871"/>
      <c r="E91" s="310"/>
      <c r="F91" s="341"/>
      <c r="G91" s="305" t="s">
        <v>319</v>
      </c>
      <c r="H91" s="306"/>
      <c r="I91" s="306"/>
      <c r="J91" s="306"/>
      <c r="K91" s="306"/>
      <c r="L91" s="307"/>
      <c r="M91" s="285"/>
      <c r="N91" s="286" t="s">
        <v>320</v>
      </c>
      <c r="O91" s="287"/>
      <c r="P91" s="288"/>
      <c r="Q91" s="287"/>
      <c r="R91" s="285" t="s">
        <v>321</v>
      </c>
      <c r="S91" s="286"/>
      <c r="T91" s="284"/>
      <c r="U91" s="216"/>
      <c r="V91" s="216"/>
      <c r="W91" s="216"/>
      <c r="X91" s="216"/>
      <c r="Y91" s="289"/>
      <c r="Z91" s="344"/>
      <c r="AA91" s="859"/>
      <c r="AB91" s="862"/>
      <c r="AC91" s="304"/>
      <c r="AD91" s="310"/>
      <c r="AE91" s="30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58"/>
      <c r="AW91" s="216"/>
      <c r="AX91" s="216"/>
      <c r="AY91" s="216"/>
      <c r="AZ91" s="216"/>
      <c r="BA91" s="216"/>
      <c r="BB91" s="216"/>
      <c r="BC91" s="214"/>
      <c r="BD91" s="214"/>
      <c r="BE91" s="214"/>
      <c r="BF91" s="214"/>
      <c r="BG91" s="214"/>
      <c r="BH91" s="214"/>
      <c r="BI91" s="216"/>
      <c r="BJ91" s="216"/>
      <c r="BK91" s="214"/>
      <c r="BL91" s="214"/>
      <c r="BM91" s="214"/>
    </row>
    <row r="92" spans="1:65" ht="15.95" customHeight="1" x14ac:dyDescent="0.4">
      <c r="A92" s="863" t="s">
        <v>219</v>
      </c>
      <c r="B92" s="866" t="s">
        <v>323</v>
      </c>
      <c r="C92" s="866"/>
      <c r="D92" s="869"/>
      <c r="E92" s="308">
        <v>4</v>
      </c>
      <c r="F92" s="330"/>
      <c r="G92" s="320"/>
      <c r="H92" s="321"/>
      <c r="I92" s="321"/>
      <c r="J92" s="321"/>
      <c r="K92" s="321"/>
      <c r="L92" s="322"/>
      <c r="M92" s="326" t="str">
        <f>IF(OR(O92="",O93=""),"",O92+O93)</f>
        <v/>
      </c>
      <c r="N92" s="327"/>
      <c r="O92" s="271"/>
      <c r="P92" s="272" t="s">
        <v>21</v>
      </c>
      <c r="Q92" s="271"/>
      <c r="R92" s="326" t="str">
        <f>IF(OR(Q92="",Q93=""),"",Q92+Q93)</f>
        <v/>
      </c>
      <c r="S92" s="327"/>
      <c r="T92" s="308"/>
      <c r="U92" s="299"/>
      <c r="V92" s="299"/>
      <c r="W92" s="299"/>
      <c r="X92" s="299"/>
      <c r="Y92" s="330"/>
      <c r="Z92" s="342">
        <v>5</v>
      </c>
      <c r="AA92" s="857"/>
      <c r="AB92" s="860">
        <v>1</v>
      </c>
      <c r="AC92" s="302"/>
      <c r="AD92" s="308">
        <v>2</v>
      </c>
      <c r="AE92" s="302"/>
      <c r="AF92" s="214"/>
      <c r="AG92" s="214"/>
      <c r="AH92" s="214"/>
      <c r="AI92" s="214"/>
      <c r="AJ92" s="216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58"/>
      <c r="AW92" s="216"/>
      <c r="AX92" s="216"/>
      <c r="AY92" s="216"/>
      <c r="AZ92" s="216"/>
      <c r="BA92" s="216"/>
      <c r="BB92" s="216"/>
      <c r="BC92" s="214"/>
      <c r="BD92" s="214"/>
      <c r="BE92" s="214"/>
      <c r="BF92" s="214"/>
      <c r="BG92" s="214"/>
      <c r="BH92" s="214"/>
      <c r="BI92" s="216"/>
      <c r="BJ92" s="216"/>
      <c r="BK92" s="214"/>
      <c r="BL92" s="214"/>
      <c r="BM92" s="214"/>
    </row>
    <row r="93" spans="1:65" ht="15.95" customHeight="1" x14ac:dyDescent="0.4">
      <c r="A93" s="864"/>
      <c r="B93" s="867"/>
      <c r="C93" s="867"/>
      <c r="D93" s="870"/>
      <c r="E93" s="309"/>
      <c r="F93" s="340"/>
      <c r="G93" s="323"/>
      <c r="H93" s="324"/>
      <c r="I93" s="324"/>
      <c r="J93" s="324"/>
      <c r="K93" s="324"/>
      <c r="L93" s="325"/>
      <c r="M93" s="328"/>
      <c r="N93" s="329"/>
      <c r="O93" s="292"/>
      <c r="P93" s="293" t="s">
        <v>21</v>
      </c>
      <c r="Q93" s="292"/>
      <c r="R93" s="328"/>
      <c r="S93" s="329"/>
      <c r="T93" s="331"/>
      <c r="U93" s="332"/>
      <c r="V93" s="332"/>
      <c r="W93" s="332"/>
      <c r="X93" s="332"/>
      <c r="Y93" s="333"/>
      <c r="Z93" s="343"/>
      <c r="AA93" s="858"/>
      <c r="AB93" s="861"/>
      <c r="AC93" s="303"/>
      <c r="AD93" s="309"/>
      <c r="AE93" s="303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58"/>
      <c r="AW93" s="216"/>
      <c r="AX93" s="216"/>
      <c r="AY93" s="216"/>
      <c r="AZ93" s="216"/>
      <c r="BA93" s="216"/>
      <c r="BB93" s="216"/>
      <c r="BC93" s="214"/>
      <c r="BD93" s="214"/>
      <c r="BE93" s="214"/>
      <c r="BF93" s="214"/>
      <c r="BG93" s="214"/>
      <c r="BH93" s="214"/>
      <c r="BI93" s="216"/>
      <c r="BJ93" s="216"/>
      <c r="BK93" s="214"/>
      <c r="BL93" s="214"/>
      <c r="BM93" s="214"/>
    </row>
    <row r="94" spans="1:65" ht="15.95" customHeight="1" x14ac:dyDescent="0.4">
      <c r="A94" s="865"/>
      <c r="B94" s="868"/>
      <c r="C94" s="868"/>
      <c r="D94" s="871"/>
      <c r="E94" s="310"/>
      <c r="F94" s="341"/>
      <c r="G94" s="305" t="s">
        <v>319</v>
      </c>
      <c r="H94" s="306"/>
      <c r="I94" s="306"/>
      <c r="J94" s="306"/>
      <c r="K94" s="306"/>
      <c r="L94" s="307"/>
      <c r="M94" s="285"/>
      <c r="N94" s="286" t="s">
        <v>320</v>
      </c>
      <c r="O94" s="287"/>
      <c r="P94" s="288"/>
      <c r="Q94" s="287"/>
      <c r="R94" s="285" t="s">
        <v>321</v>
      </c>
      <c r="S94" s="286"/>
      <c r="T94" s="284"/>
      <c r="U94" s="216"/>
      <c r="V94" s="216"/>
      <c r="W94" s="216"/>
      <c r="X94" s="216"/>
      <c r="Y94" s="289"/>
      <c r="Z94" s="344"/>
      <c r="AA94" s="859"/>
      <c r="AB94" s="862"/>
      <c r="AC94" s="304"/>
      <c r="AD94" s="310"/>
      <c r="AE94" s="30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58"/>
      <c r="AW94" s="216"/>
      <c r="AX94" s="216"/>
      <c r="AY94" s="216"/>
      <c r="AZ94" s="216"/>
      <c r="BA94" s="216"/>
      <c r="BB94" s="216"/>
      <c r="BC94" s="214"/>
      <c r="BD94" s="214"/>
      <c r="BE94" s="214"/>
      <c r="BF94" s="214"/>
      <c r="BG94" s="214"/>
      <c r="BH94" s="214"/>
      <c r="BI94" s="216"/>
      <c r="BJ94" s="216"/>
      <c r="BK94" s="214"/>
      <c r="BL94" s="214"/>
      <c r="BM94" s="214"/>
    </row>
    <row r="95" spans="1:65" ht="15.95" customHeight="1" x14ac:dyDescent="0.4">
      <c r="A95" s="863" t="s">
        <v>1</v>
      </c>
      <c r="B95" s="866" t="s">
        <v>187</v>
      </c>
      <c r="C95" s="866"/>
      <c r="D95" s="869"/>
      <c r="E95" s="308" t="s">
        <v>33</v>
      </c>
      <c r="F95" s="330"/>
      <c r="G95" s="320"/>
      <c r="H95" s="321"/>
      <c r="I95" s="321"/>
      <c r="J95" s="321"/>
      <c r="K95" s="321"/>
      <c r="L95" s="322"/>
      <c r="M95" s="326" t="str">
        <f>IF(OR(O95="",O96=""),"",O95+O96)</f>
        <v/>
      </c>
      <c r="N95" s="327"/>
      <c r="O95" s="271"/>
      <c r="P95" s="272" t="s">
        <v>21</v>
      </c>
      <c r="Q95" s="271"/>
      <c r="R95" s="326" t="str">
        <f>IF(OR(Q95="",Q96=""),"",Q95+Q96)</f>
        <v/>
      </c>
      <c r="S95" s="327"/>
      <c r="T95" s="308"/>
      <c r="U95" s="299"/>
      <c r="V95" s="299"/>
      <c r="W95" s="299"/>
      <c r="X95" s="299"/>
      <c r="Y95" s="330"/>
      <c r="Z95" s="342">
        <v>3</v>
      </c>
      <c r="AA95" s="857"/>
      <c r="AB95" s="860" t="s">
        <v>217</v>
      </c>
      <c r="AC95" s="302" t="s">
        <v>218</v>
      </c>
      <c r="AD95" s="308" t="s">
        <v>219</v>
      </c>
      <c r="AE95" s="302" t="s">
        <v>218</v>
      </c>
      <c r="AF95" s="214"/>
      <c r="AG95" s="214"/>
      <c r="AH95" s="214"/>
      <c r="AI95" s="214"/>
      <c r="AJ95" s="216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58"/>
      <c r="AW95" s="216"/>
      <c r="AX95" s="216"/>
      <c r="AY95" s="216"/>
      <c r="AZ95" s="216"/>
      <c r="BA95" s="216"/>
      <c r="BB95" s="216"/>
      <c r="BC95" s="214"/>
      <c r="BD95" s="214"/>
      <c r="BE95" s="214"/>
      <c r="BF95" s="214"/>
      <c r="BG95" s="214"/>
      <c r="BH95" s="214"/>
      <c r="BI95" s="216"/>
      <c r="BJ95" s="216"/>
      <c r="BK95" s="214"/>
      <c r="BL95" s="214"/>
      <c r="BM95" s="214"/>
    </row>
    <row r="96" spans="1:65" ht="15.95" customHeight="1" x14ac:dyDescent="0.4">
      <c r="A96" s="864"/>
      <c r="B96" s="867"/>
      <c r="C96" s="867"/>
      <c r="D96" s="870"/>
      <c r="E96" s="309"/>
      <c r="F96" s="340"/>
      <c r="G96" s="323"/>
      <c r="H96" s="324"/>
      <c r="I96" s="324"/>
      <c r="J96" s="324"/>
      <c r="K96" s="324"/>
      <c r="L96" s="325"/>
      <c r="M96" s="328"/>
      <c r="N96" s="329"/>
      <c r="O96" s="292"/>
      <c r="P96" s="293" t="s">
        <v>21</v>
      </c>
      <c r="Q96" s="292"/>
      <c r="R96" s="328"/>
      <c r="S96" s="329"/>
      <c r="T96" s="331"/>
      <c r="U96" s="332"/>
      <c r="V96" s="332"/>
      <c r="W96" s="332"/>
      <c r="X96" s="332"/>
      <c r="Y96" s="333"/>
      <c r="Z96" s="343"/>
      <c r="AA96" s="858"/>
      <c r="AB96" s="861"/>
      <c r="AC96" s="303"/>
      <c r="AD96" s="309"/>
      <c r="AE96" s="303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58"/>
      <c r="AW96" s="216"/>
      <c r="AX96" s="216"/>
      <c r="AY96" s="216"/>
      <c r="AZ96" s="216"/>
      <c r="BA96" s="216"/>
      <c r="BB96" s="216"/>
      <c r="BC96" s="214"/>
      <c r="BD96" s="214"/>
      <c r="BE96" s="214"/>
      <c r="BF96" s="214"/>
      <c r="BG96" s="214"/>
      <c r="BH96" s="214"/>
      <c r="BI96" s="216"/>
      <c r="BJ96" s="216"/>
      <c r="BK96" s="214"/>
      <c r="BL96" s="214"/>
      <c r="BM96" s="214"/>
    </row>
    <row r="97" spans="1:65" ht="15.95" customHeight="1" x14ac:dyDescent="0.4">
      <c r="A97" s="865"/>
      <c r="B97" s="868"/>
      <c r="C97" s="868"/>
      <c r="D97" s="871"/>
      <c r="E97" s="310"/>
      <c r="F97" s="341"/>
      <c r="G97" s="305" t="s">
        <v>319</v>
      </c>
      <c r="H97" s="306"/>
      <c r="I97" s="306"/>
      <c r="J97" s="306"/>
      <c r="K97" s="306"/>
      <c r="L97" s="307"/>
      <c r="M97" s="285"/>
      <c r="N97" s="286" t="s">
        <v>320</v>
      </c>
      <c r="O97" s="287"/>
      <c r="P97" s="288"/>
      <c r="Q97" s="287"/>
      <c r="R97" s="285" t="s">
        <v>321</v>
      </c>
      <c r="S97" s="286"/>
      <c r="T97" s="284"/>
      <c r="U97" s="216"/>
      <c r="V97" s="216"/>
      <c r="W97" s="216"/>
      <c r="X97" s="216"/>
      <c r="Y97" s="289"/>
      <c r="Z97" s="344"/>
      <c r="AA97" s="859"/>
      <c r="AB97" s="862"/>
      <c r="AC97" s="304"/>
      <c r="AD97" s="310"/>
      <c r="AE97" s="30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58"/>
      <c r="AW97" s="216"/>
      <c r="AX97" s="216"/>
      <c r="AY97" s="216"/>
      <c r="AZ97" s="216"/>
      <c r="BA97" s="216"/>
      <c r="BB97" s="216"/>
      <c r="BC97" s="214"/>
      <c r="BD97" s="214"/>
      <c r="BE97" s="214"/>
      <c r="BF97" s="214"/>
      <c r="BG97" s="214"/>
      <c r="BH97" s="214"/>
      <c r="BI97" s="216"/>
      <c r="BJ97" s="216"/>
      <c r="BK97" s="214"/>
      <c r="BL97" s="214"/>
      <c r="BM97" s="214"/>
    </row>
    <row r="98" spans="1:65" ht="15.95" customHeight="1" x14ac:dyDescent="0.4">
      <c r="A98" s="863" t="s">
        <v>11</v>
      </c>
      <c r="B98" s="866" t="s">
        <v>188</v>
      </c>
      <c r="C98" s="866"/>
      <c r="D98" s="869"/>
      <c r="E98" s="308" t="s">
        <v>36</v>
      </c>
      <c r="F98" s="330"/>
      <c r="G98" s="320"/>
      <c r="H98" s="321"/>
      <c r="I98" s="321"/>
      <c r="J98" s="321"/>
      <c r="K98" s="321"/>
      <c r="L98" s="322"/>
      <c r="M98" s="326" t="str">
        <f>IF(OR(O98="",O99=""),"",O98+O99)</f>
        <v/>
      </c>
      <c r="N98" s="327"/>
      <c r="O98" s="271"/>
      <c r="P98" s="272" t="s">
        <v>21</v>
      </c>
      <c r="Q98" s="271"/>
      <c r="R98" s="326" t="str">
        <f>IF(OR(Q98="",Q99=""),"",Q98+Q99)</f>
        <v/>
      </c>
      <c r="S98" s="327"/>
      <c r="T98" s="308"/>
      <c r="U98" s="299"/>
      <c r="V98" s="299"/>
      <c r="W98" s="299"/>
      <c r="X98" s="299"/>
      <c r="Y98" s="330"/>
      <c r="Z98" s="342" t="s">
        <v>37</v>
      </c>
      <c r="AA98" s="857"/>
      <c r="AB98" s="860" t="s">
        <v>219</v>
      </c>
      <c r="AC98" s="302" t="s">
        <v>220</v>
      </c>
      <c r="AD98" s="308" t="s">
        <v>221</v>
      </c>
      <c r="AE98" s="302" t="s">
        <v>220</v>
      </c>
      <c r="AF98" s="214"/>
      <c r="AG98" s="214"/>
      <c r="AH98" s="214"/>
      <c r="AI98" s="214"/>
      <c r="AJ98" s="216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58"/>
      <c r="AW98" s="216"/>
      <c r="AX98" s="216"/>
      <c r="AY98" s="216"/>
      <c r="AZ98" s="216"/>
      <c r="BA98" s="216"/>
      <c r="BB98" s="216"/>
      <c r="BC98" s="214"/>
      <c r="BD98" s="214"/>
      <c r="BE98" s="214"/>
      <c r="BF98" s="214"/>
      <c r="BG98" s="214"/>
      <c r="BH98" s="214"/>
      <c r="BI98" s="216"/>
      <c r="BJ98" s="216"/>
      <c r="BK98" s="214"/>
      <c r="BL98" s="214"/>
      <c r="BM98" s="214"/>
    </row>
    <row r="99" spans="1:65" ht="15.95" customHeight="1" x14ac:dyDescent="0.4">
      <c r="A99" s="864"/>
      <c r="B99" s="867"/>
      <c r="C99" s="867"/>
      <c r="D99" s="870"/>
      <c r="E99" s="309"/>
      <c r="F99" s="340"/>
      <c r="G99" s="323"/>
      <c r="H99" s="324"/>
      <c r="I99" s="324"/>
      <c r="J99" s="324"/>
      <c r="K99" s="324"/>
      <c r="L99" s="325"/>
      <c r="M99" s="328"/>
      <c r="N99" s="329"/>
      <c r="O99" s="292"/>
      <c r="P99" s="293" t="s">
        <v>21</v>
      </c>
      <c r="Q99" s="292"/>
      <c r="R99" s="328"/>
      <c r="S99" s="329"/>
      <c r="T99" s="331"/>
      <c r="U99" s="332"/>
      <c r="V99" s="332"/>
      <c r="W99" s="332"/>
      <c r="X99" s="332"/>
      <c r="Y99" s="333"/>
      <c r="Z99" s="343"/>
      <c r="AA99" s="858"/>
      <c r="AB99" s="861"/>
      <c r="AC99" s="303"/>
      <c r="AD99" s="309"/>
      <c r="AE99" s="303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58"/>
      <c r="AW99" s="216"/>
      <c r="AX99" s="216"/>
      <c r="AY99" s="216"/>
      <c r="AZ99" s="216"/>
      <c r="BA99" s="216"/>
      <c r="BB99" s="216"/>
      <c r="BC99" s="214"/>
      <c r="BD99" s="214"/>
      <c r="BE99" s="214"/>
      <c r="BF99" s="214"/>
      <c r="BG99" s="214"/>
      <c r="BH99" s="214"/>
      <c r="BI99" s="216"/>
      <c r="BJ99" s="216"/>
      <c r="BK99" s="214"/>
      <c r="BL99" s="214"/>
      <c r="BM99" s="214"/>
    </row>
    <row r="100" spans="1:65" ht="15.95" customHeight="1" x14ac:dyDescent="0.4">
      <c r="A100" s="865"/>
      <c r="B100" s="868"/>
      <c r="C100" s="868"/>
      <c r="D100" s="871"/>
      <c r="E100" s="310"/>
      <c r="F100" s="341"/>
      <c r="G100" s="305" t="s">
        <v>319</v>
      </c>
      <c r="H100" s="306"/>
      <c r="I100" s="306"/>
      <c r="J100" s="306"/>
      <c r="K100" s="306"/>
      <c r="L100" s="307"/>
      <c r="M100" s="285"/>
      <c r="N100" s="286" t="s">
        <v>320</v>
      </c>
      <c r="O100" s="287"/>
      <c r="P100" s="288"/>
      <c r="Q100" s="287"/>
      <c r="R100" s="285" t="s">
        <v>321</v>
      </c>
      <c r="S100" s="286"/>
      <c r="T100" s="284"/>
      <c r="U100" s="216"/>
      <c r="V100" s="216"/>
      <c r="W100" s="216"/>
      <c r="X100" s="216"/>
      <c r="Y100" s="289"/>
      <c r="Z100" s="344"/>
      <c r="AA100" s="859"/>
      <c r="AB100" s="862"/>
      <c r="AC100" s="304"/>
      <c r="AD100" s="310"/>
      <c r="AE100" s="30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58"/>
      <c r="AW100" s="216"/>
      <c r="AX100" s="216"/>
      <c r="AY100" s="216"/>
      <c r="AZ100" s="216"/>
      <c r="BA100" s="216"/>
      <c r="BB100" s="216"/>
      <c r="BC100" s="214"/>
      <c r="BD100" s="214"/>
      <c r="BE100" s="214"/>
      <c r="BF100" s="214"/>
      <c r="BG100" s="214"/>
      <c r="BH100" s="214"/>
      <c r="BI100" s="216"/>
      <c r="BJ100" s="216"/>
      <c r="BK100" s="214"/>
      <c r="BL100" s="214"/>
      <c r="BM100" s="214"/>
    </row>
    <row r="101" spans="1:65" ht="15.95" customHeight="1" x14ac:dyDescent="0.4">
      <c r="A101" s="863" t="s">
        <v>132</v>
      </c>
      <c r="B101" s="866" t="s">
        <v>189</v>
      </c>
      <c r="C101" s="866"/>
      <c r="D101" s="866"/>
      <c r="E101" s="308" t="s">
        <v>34</v>
      </c>
      <c r="F101" s="330"/>
      <c r="G101" s="320"/>
      <c r="H101" s="321"/>
      <c r="I101" s="321"/>
      <c r="J101" s="321"/>
      <c r="K101" s="321"/>
      <c r="L101" s="322"/>
      <c r="M101" s="326" t="str">
        <f>IF(OR(O101="",O102=""),"",O101+O102)</f>
        <v/>
      </c>
      <c r="N101" s="327"/>
      <c r="O101" s="271"/>
      <c r="P101" s="272" t="s">
        <v>21</v>
      </c>
      <c r="Q101" s="271"/>
      <c r="R101" s="326" t="str">
        <f>IF(OR(Q101="",Q102=""),"",Q101+Q102)</f>
        <v/>
      </c>
      <c r="S101" s="327"/>
      <c r="T101" s="308"/>
      <c r="U101" s="299"/>
      <c r="V101" s="299"/>
      <c r="W101" s="299"/>
      <c r="X101" s="299"/>
      <c r="Y101" s="330"/>
      <c r="Z101" s="342" t="s">
        <v>35</v>
      </c>
      <c r="AA101" s="299"/>
      <c r="AB101" s="860" t="s">
        <v>219</v>
      </c>
      <c r="AC101" s="302" t="s">
        <v>218</v>
      </c>
      <c r="AD101" s="299" t="s">
        <v>221</v>
      </c>
      <c r="AE101" s="302" t="s">
        <v>218</v>
      </c>
      <c r="AF101" s="214"/>
      <c r="AG101" s="214"/>
      <c r="AH101" s="214"/>
      <c r="AI101" s="214"/>
      <c r="AJ101" s="216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58"/>
      <c r="AW101" s="216"/>
      <c r="AX101" s="216"/>
      <c r="AY101" s="216"/>
      <c r="AZ101" s="216"/>
      <c r="BA101" s="216"/>
      <c r="BB101" s="216"/>
      <c r="BC101" s="214"/>
      <c r="BD101" s="214"/>
      <c r="BE101" s="214"/>
      <c r="BF101" s="214"/>
      <c r="BG101" s="214"/>
      <c r="BH101" s="214"/>
      <c r="BI101" s="216"/>
      <c r="BJ101" s="216"/>
      <c r="BK101" s="214"/>
      <c r="BL101" s="214"/>
      <c r="BM101" s="214"/>
    </row>
    <row r="102" spans="1:65" ht="15.95" customHeight="1" x14ac:dyDescent="0.4">
      <c r="A102" s="864"/>
      <c r="B102" s="867"/>
      <c r="C102" s="867"/>
      <c r="D102" s="867"/>
      <c r="E102" s="309"/>
      <c r="F102" s="340"/>
      <c r="G102" s="323"/>
      <c r="H102" s="324"/>
      <c r="I102" s="324"/>
      <c r="J102" s="324"/>
      <c r="K102" s="324"/>
      <c r="L102" s="325"/>
      <c r="M102" s="328"/>
      <c r="N102" s="329"/>
      <c r="O102" s="292"/>
      <c r="P102" s="293" t="s">
        <v>21</v>
      </c>
      <c r="Q102" s="292"/>
      <c r="R102" s="328"/>
      <c r="S102" s="329"/>
      <c r="T102" s="331"/>
      <c r="U102" s="332"/>
      <c r="V102" s="332"/>
      <c r="W102" s="332"/>
      <c r="X102" s="332"/>
      <c r="Y102" s="333"/>
      <c r="Z102" s="343"/>
      <c r="AA102" s="300"/>
      <c r="AB102" s="861"/>
      <c r="AC102" s="303"/>
      <c r="AD102" s="300"/>
      <c r="AE102" s="303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58"/>
      <c r="AW102" s="216"/>
      <c r="AX102" s="216"/>
      <c r="AY102" s="216"/>
      <c r="AZ102" s="216"/>
      <c r="BA102" s="216"/>
      <c r="BB102" s="216"/>
      <c r="BC102" s="214"/>
      <c r="BD102" s="214"/>
      <c r="BE102" s="214"/>
      <c r="BF102" s="214"/>
      <c r="BG102" s="214"/>
      <c r="BH102" s="214"/>
      <c r="BI102" s="216"/>
      <c r="BJ102" s="216"/>
      <c r="BK102" s="214"/>
      <c r="BL102" s="214"/>
      <c r="BM102" s="214"/>
    </row>
    <row r="103" spans="1:65" ht="15.95" customHeight="1" x14ac:dyDescent="0.4">
      <c r="A103" s="865"/>
      <c r="B103" s="868"/>
      <c r="C103" s="868"/>
      <c r="D103" s="868"/>
      <c r="E103" s="310"/>
      <c r="F103" s="341"/>
      <c r="G103" s="305" t="s">
        <v>319</v>
      </c>
      <c r="H103" s="306"/>
      <c r="I103" s="306"/>
      <c r="J103" s="306"/>
      <c r="K103" s="306"/>
      <c r="L103" s="307"/>
      <c r="M103" s="294"/>
      <c r="N103" s="295" t="s">
        <v>320</v>
      </c>
      <c r="O103" s="297"/>
      <c r="P103" s="298"/>
      <c r="Q103" s="297"/>
      <c r="R103" s="294" t="s">
        <v>321</v>
      </c>
      <c r="S103" s="295"/>
      <c r="T103" s="290"/>
      <c r="U103" s="291"/>
      <c r="V103" s="291"/>
      <c r="W103" s="291"/>
      <c r="X103" s="291"/>
      <c r="Y103" s="296"/>
      <c r="Z103" s="344"/>
      <c r="AA103" s="301"/>
      <c r="AB103" s="862"/>
      <c r="AC103" s="304"/>
      <c r="AD103" s="301"/>
      <c r="AE103" s="30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58"/>
      <c r="AW103" s="216"/>
      <c r="AX103" s="216"/>
      <c r="AY103" s="216"/>
      <c r="AZ103" s="216"/>
      <c r="BA103" s="216"/>
      <c r="BB103" s="216"/>
      <c r="BC103" s="214"/>
      <c r="BD103" s="214"/>
      <c r="BE103" s="214"/>
      <c r="BF103" s="214"/>
      <c r="BG103" s="214"/>
      <c r="BH103" s="214"/>
      <c r="BI103" s="216"/>
      <c r="BJ103" s="216"/>
      <c r="BK103" s="214"/>
      <c r="BL103" s="214"/>
      <c r="BM103" s="214"/>
    </row>
    <row r="104" spans="1:65" ht="18" customHeight="1" x14ac:dyDescent="0.4">
      <c r="A104" s="214"/>
      <c r="P104" s="214"/>
      <c r="Q104" s="214"/>
      <c r="R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</row>
    <row r="105" spans="1:65" ht="24.95" customHeight="1" x14ac:dyDescent="0.4">
      <c r="A105" s="214"/>
      <c r="D105" s="212" t="s">
        <v>38</v>
      </c>
    </row>
    <row r="106" spans="1:65" ht="24.95" customHeight="1" x14ac:dyDescent="0.4">
      <c r="A106" s="214"/>
      <c r="D106" s="677" t="s">
        <v>39</v>
      </c>
      <c r="E106" s="678"/>
      <c r="F106" s="874"/>
      <c r="G106" s="875"/>
      <c r="H106" s="876"/>
      <c r="I106" s="876"/>
      <c r="J106" s="876"/>
      <c r="K106" s="876"/>
      <c r="L106" s="876"/>
      <c r="M106" s="876"/>
      <c r="N106" s="876"/>
      <c r="O106" s="876"/>
      <c r="P106" s="877"/>
      <c r="Q106" s="220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</row>
    <row r="107" spans="1:65" ht="24.95" customHeight="1" x14ac:dyDescent="0.4">
      <c r="A107" s="214"/>
      <c r="D107" s="677" t="s">
        <v>40</v>
      </c>
      <c r="E107" s="678"/>
      <c r="F107" s="874"/>
      <c r="G107" s="875"/>
      <c r="H107" s="876"/>
      <c r="I107" s="876"/>
      <c r="J107" s="876"/>
      <c r="K107" s="876"/>
      <c r="L107" s="876"/>
      <c r="M107" s="876"/>
      <c r="N107" s="876"/>
      <c r="O107" s="876"/>
      <c r="P107" s="877"/>
      <c r="Q107" s="220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</row>
    <row r="108" spans="1:65" ht="24.95" customHeight="1" x14ac:dyDescent="0.4">
      <c r="A108" s="214"/>
      <c r="D108" s="677" t="s">
        <v>41</v>
      </c>
      <c r="E108" s="678"/>
      <c r="F108" s="874"/>
      <c r="G108" s="875"/>
      <c r="H108" s="876"/>
      <c r="I108" s="876"/>
      <c r="J108" s="876"/>
      <c r="K108" s="876"/>
      <c r="L108" s="876"/>
      <c r="M108" s="876"/>
      <c r="N108" s="876"/>
      <c r="O108" s="876"/>
      <c r="P108" s="877"/>
      <c r="Q108" s="220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</row>
  </sheetData>
  <mergeCells count="164">
    <mergeCell ref="T14:T15"/>
    <mergeCell ref="U14:Z15"/>
    <mergeCell ref="G16:G17"/>
    <mergeCell ref="H16:M17"/>
    <mergeCell ref="G18:G19"/>
    <mergeCell ref="H18:M19"/>
    <mergeCell ref="T18:T19"/>
    <mergeCell ref="A2:AE2"/>
    <mergeCell ref="E10:E11"/>
    <mergeCell ref="G10:G11"/>
    <mergeCell ref="H10:M11"/>
    <mergeCell ref="R10:R13"/>
    <mergeCell ref="T10:T11"/>
    <mergeCell ref="U10:Z11"/>
    <mergeCell ref="G12:G13"/>
    <mergeCell ref="H12:M13"/>
    <mergeCell ref="T12:T13"/>
    <mergeCell ref="U12:Z13"/>
    <mergeCell ref="G8:G9"/>
    <mergeCell ref="H8:M9"/>
    <mergeCell ref="T8:T9"/>
    <mergeCell ref="U8:Z9"/>
    <mergeCell ref="U18:Z19"/>
    <mergeCell ref="E19:E20"/>
    <mergeCell ref="A34:E34"/>
    <mergeCell ref="F34:J34"/>
    <mergeCell ref="K34:N34"/>
    <mergeCell ref="P34:T34"/>
    <mergeCell ref="U34:Y34"/>
    <mergeCell ref="Z34:AC34"/>
    <mergeCell ref="G24:G25"/>
    <mergeCell ref="H24:M25"/>
    <mergeCell ref="T24:T25"/>
    <mergeCell ref="U24:Z25"/>
    <mergeCell ref="E26:E27"/>
    <mergeCell ref="G26:G27"/>
    <mergeCell ref="H26:M27"/>
    <mergeCell ref="G20:G21"/>
    <mergeCell ref="H20:M21"/>
    <mergeCell ref="R20:R23"/>
    <mergeCell ref="T20:T21"/>
    <mergeCell ref="U20:Z21"/>
    <mergeCell ref="T22:T23"/>
    <mergeCell ref="U22:Z23"/>
    <mergeCell ref="G28:G29"/>
    <mergeCell ref="H28:M29"/>
    <mergeCell ref="B37:E37"/>
    <mergeCell ref="Q38:T38"/>
    <mergeCell ref="B38:E38"/>
    <mergeCell ref="B35:E35"/>
    <mergeCell ref="Q35:T35"/>
    <mergeCell ref="B36:E36"/>
    <mergeCell ref="Q36:T36"/>
    <mergeCell ref="Q37:T37"/>
    <mergeCell ref="V60:V61"/>
    <mergeCell ref="S58:S59"/>
    <mergeCell ref="M59:M60"/>
    <mergeCell ref="T57:T58"/>
    <mergeCell ref="P56:P57"/>
    <mergeCell ref="Q39:T39"/>
    <mergeCell ref="B39:E39"/>
    <mergeCell ref="Q40:T40"/>
    <mergeCell ref="B40:E40"/>
    <mergeCell ref="B43:E43"/>
    <mergeCell ref="B44:E44"/>
    <mergeCell ref="W54:X55"/>
    <mergeCell ref="W60:X61"/>
    <mergeCell ref="Y60:AD61"/>
    <mergeCell ref="Y54:AD55"/>
    <mergeCell ref="B41:E41"/>
    <mergeCell ref="B42:E42"/>
    <mergeCell ref="Q41:T41"/>
    <mergeCell ref="Q42:T42"/>
    <mergeCell ref="Q43:T43"/>
    <mergeCell ref="A69:C70"/>
    <mergeCell ref="D69:I70"/>
    <mergeCell ref="K69:K70"/>
    <mergeCell ref="O69:O70"/>
    <mergeCell ref="P69:U70"/>
    <mergeCell ref="Q44:T44"/>
    <mergeCell ref="Q45:T45"/>
    <mergeCell ref="S54:S55"/>
    <mergeCell ref="V54:V55"/>
    <mergeCell ref="V72:V73"/>
    <mergeCell ref="W72:X73"/>
    <mergeCell ref="Y72:AD73"/>
    <mergeCell ref="Q77:Q78"/>
    <mergeCell ref="V82:V83"/>
    <mergeCell ref="W82:X83"/>
    <mergeCell ref="Y82:AD83"/>
    <mergeCell ref="Q61:Q62"/>
    <mergeCell ref="V66:V67"/>
    <mergeCell ref="W66:X67"/>
    <mergeCell ref="Y66:AD67"/>
    <mergeCell ref="D107:F107"/>
    <mergeCell ref="G107:P107"/>
    <mergeCell ref="D108:F108"/>
    <mergeCell ref="G108:P108"/>
    <mergeCell ref="D106:F106"/>
    <mergeCell ref="G106:P106"/>
    <mergeCell ref="M95:N96"/>
    <mergeCell ref="G95:L96"/>
    <mergeCell ref="R95:S96"/>
    <mergeCell ref="B98:D100"/>
    <mergeCell ref="E98:F100"/>
    <mergeCell ref="G98:L99"/>
    <mergeCell ref="M98:N99"/>
    <mergeCell ref="A95:A97"/>
    <mergeCell ref="B95:D97"/>
    <mergeCell ref="E95:F97"/>
    <mergeCell ref="G97:L97"/>
    <mergeCell ref="A98:A100"/>
    <mergeCell ref="AB88:AE88"/>
    <mergeCell ref="T89:Y90"/>
    <mergeCell ref="M89:N90"/>
    <mergeCell ref="R89:S90"/>
    <mergeCell ref="G89:L90"/>
    <mergeCell ref="AB95:AB97"/>
    <mergeCell ref="AC95:AC97"/>
    <mergeCell ref="AD95:AD97"/>
    <mergeCell ref="AE95:AE97"/>
    <mergeCell ref="T95:Y96"/>
    <mergeCell ref="Z95:AA97"/>
    <mergeCell ref="A88:D88"/>
    <mergeCell ref="E88:AA88"/>
    <mergeCell ref="Z89:AA91"/>
    <mergeCell ref="AB89:AC91"/>
    <mergeCell ref="AD89:AE91"/>
    <mergeCell ref="G91:L91"/>
    <mergeCell ref="A92:A94"/>
    <mergeCell ref="B92:D94"/>
    <mergeCell ref="E92:F94"/>
    <mergeCell ref="G92:L93"/>
    <mergeCell ref="M92:N93"/>
    <mergeCell ref="R92:S93"/>
    <mergeCell ref="T92:Y93"/>
    <mergeCell ref="Z92:AA94"/>
    <mergeCell ref="AB92:AC94"/>
    <mergeCell ref="AD92:AE94"/>
    <mergeCell ref="G94:L94"/>
    <mergeCell ref="A89:A91"/>
    <mergeCell ref="B89:D91"/>
    <mergeCell ref="E89:F91"/>
    <mergeCell ref="R98:S99"/>
    <mergeCell ref="T98:Y99"/>
    <mergeCell ref="Z98:AA100"/>
    <mergeCell ref="AB98:AB100"/>
    <mergeCell ref="AC98:AC100"/>
    <mergeCell ref="AD98:AD100"/>
    <mergeCell ref="AE98:AE100"/>
    <mergeCell ref="G100:L100"/>
    <mergeCell ref="A101:A103"/>
    <mergeCell ref="B101:D103"/>
    <mergeCell ref="E101:F103"/>
    <mergeCell ref="G101:L102"/>
    <mergeCell ref="M101:N102"/>
    <mergeCell ref="R101:S102"/>
    <mergeCell ref="T101:Y102"/>
    <mergeCell ref="Z101:AA103"/>
    <mergeCell ref="AB101:AB103"/>
    <mergeCell ref="AC101:AC103"/>
    <mergeCell ref="AD101:AD103"/>
    <mergeCell ref="AE101:AE103"/>
    <mergeCell ref="G103:L103"/>
  </mergeCells>
  <phoneticPr fontId="10"/>
  <printOptions horizontalCentered="1"/>
  <pageMargins left="0.39370078740157483" right="0.39370078740157483" top="0.39370078740157483" bottom="0.19685039370078741" header="0.31496062992125984" footer="0.31496062992125984"/>
  <pageSetup paperSize="9"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6BCF-21EA-4D94-BE24-5463DC8BA7D9}">
  <dimension ref="A4:AV49"/>
  <sheetViews>
    <sheetView view="pageBreakPreview" zoomScaleNormal="100" zoomScaleSheetLayoutView="100" workbookViewId="0">
      <selection activeCell="AI2" sqref="AI2"/>
    </sheetView>
  </sheetViews>
  <sheetFormatPr defaultRowHeight="14.25" x14ac:dyDescent="0.4"/>
  <cols>
    <col min="1" max="28" width="3.125" style="154" customWidth="1"/>
    <col min="29" max="29" width="5.5" style="154" customWidth="1"/>
    <col min="30" max="47" width="3.625" style="154" customWidth="1"/>
    <col min="48" max="16384" width="9" style="154"/>
  </cols>
  <sheetData>
    <row r="4" spans="1:48" ht="18.75" customHeight="1" x14ac:dyDescent="0.4">
      <c r="V4" s="180"/>
      <c r="W4" s="180"/>
      <c r="X4" s="180"/>
      <c r="Y4" s="180"/>
      <c r="Z4" s="180"/>
      <c r="AA4" s="152"/>
      <c r="AB4" s="152"/>
      <c r="AC4" s="152"/>
    </row>
    <row r="5" spans="1:48" ht="14.25" customHeight="1" x14ac:dyDescent="0.4">
      <c r="U5" s="748">
        <v>43617</v>
      </c>
      <c r="V5" s="748"/>
      <c r="W5" s="748"/>
      <c r="X5" s="748"/>
      <c r="Y5" s="748"/>
      <c r="Z5" s="748"/>
      <c r="AD5" s="61"/>
      <c r="AE5" s="148"/>
      <c r="AF5" s="357">
        <v>1</v>
      </c>
      <c r="AG5" s="361" t="s">
        <v>93</v>
      </c>
      <c r="AH5" s="361"/>
      <c r="AI5" s="361"/>
      <c r="AJ5" s="361"/>
      <c r="AK5" s="361"/>
      <c r="AL5" s="361"/>
      <c r="AN5" s="61"/>
      <c r="AO5" s="148"/>
      <c r="AP5" s="357">
        <v>1</v>
      </c>
      <c r="AQ5" s="361" t="s">
        <v>213</v>
      </c>
      <c r="AR5" s="361"/>
      <c r="AS5" s="361"/>
      <c r="AT5" s="361"/>
      <c r="AU5" s="361"/>
      <c r="AV5" s="361"/>
    </row>
    <row r="6" spans="1:48" x14ac:dyDescent="0.4">
      <c r="AD6" s="61"/>
      <c r="AE6" s="146"/>
      <c r="AF6" s="357"/>
      <c r="AG6" s="361"/>
      <c r="AH6" s="361"/>
      <c r="AI6" s="361"/>
      <c r="AJ6" s="361"/>
      <c r="AK6" s="361"/>
      <c r="AL6" s="361"/>
      <c r="AN6" s="61"/>
      <c r="AO6" s="146"/>
      <c r="AP6" s="357"/>
      <c r="AQ6" s="361"/>
      <c r="AR6" s="361"/>
      <c r="AS6" s="361"/>
      <c r="AT6" s="361"/>
      <c r="AU6" s="361"/>
      <c r="AV6" s="361"/>
    </row>
    <row r="7" spans="1:48" ht="6" customHeight="1" thickBot="1" x14ac:dyDescent="0.45">
      <c r="AD7" s="370" t="s">
        <v>107</v>
      </c>
      <c r="AE7" s="147"/>
      <c r="AF7" s="357">
        <v>2</v>
      </c>
      <c r="AG7" s="361" t="s">
        <v>206</v>
      </c>
      <c r="AH7" s="361"/>
      <c r="AI7" s="361"/>
      <c r="AJ7" s="361"/>
      <c r="AK7" s="361"/>
      <c r="AL7" s="361"/>
      <c r="AN7" s="370" t="s">
        <v>108</v>
      </c>
      <c r="AO7" s="147"/>
      <c r="AP7" s="357">
        <v>2</v>
      </c>
      <c r="AQ7" s="361" t="s">
        <v>208</v>
      </c>
      <c r="AR7" s="361"/>
      <c r="AS7" s="361"/>
      <c r="AT7" s="361"/>
      <c r="AU7" s="361"/>
      <c r="AV7" s="361"/>
    </row>
    <row r="8" spans="1:48" ht="20.100000000000001" customHeight="1" thickTop="1" x14ac:dyDescent="0.4">
      <c r="A8" s="825" t="s">
        <v>224</v>
      </c>
      <c r="B8" s="826"/>
      <c r="C8" s="155">
        <v>1</v>
      </c>
      <c r="D8" s="831" t="s">
        <v>231</v>
      </c>
      <c r="E8" s="832"/>
      <c r="F8" s="832"/>
      <c r="G8" s="832"/>
      <c r="H8" s="833"/>
      <c r="J8" s="825" t="s">
        <v>248</v>
      </c>
      <c r="K8" s="826"/>
      <c r="L8" s="155">
        <v>1</v>
      </c>
      <c r="M8" s="831" t="s">
        <v>234</v>
      </c>
      <c r="N8" s="832"/>
      <c r="O8" s="832"/>
      <c r="P8" s="832"/>
      <c r="Q8" s="833"/>
      <c r="S8" s="825" t="s">
        <v>237</v>
      </c>
      <c r="T8" s="826"/>
      <c r="U8" s="155">
        <v>1</v>
      </c>
      <c r="V8" s="831" t="s">
        <v>238</v>
      </c>
      <c r="W8" s="832"/>
      <c r="X8" s="832"/>
      <c r="Y8" s="832"/>
      <c r="Z8" s="833"/>
      <c r="AD8" s="370"/>
      <c r="AE8" s="146"/>
      <c r="AF8" s="357"/>
      <c r="AG8" s="361"/>
      <c r="AH8" s="361"/>
      <c r="AI8" s="361"/>
      <c r="AJ8" s="361"/>
      <c r="AK8" s="361"/>
      <c r="AL8" s="361"/>
      <c r="AN8" s="370"/>
      <c r="AO8" s="146"/>
      <c r="AP8" s="357"/>
      <c r="AQ8" s="361"/>
      <c r="AR8" s="361"/>
      <c r="AS8" s="361"/>
      <c r="AT8" s="361"/>
      <c r="AU8" s="361"/>
      <c r="AV8" s="361"/>
    </row>
    <row r="9" spans="1:48" ht="20.100000000000001" customHeight="1" x14ac:dyDescent="0.4">
      <c r="A9" s="827"/>
      <c r="B9" s="828"/>
      <c r="C9" s="156">
        <v>2</v>
      </c>
      <c r="D9" s="834" t="s">
        <v>232</v>
      </c>
      <c r="E9" s="835"/>
      <c r="F9" s="835"/>
      <c r="G9" s="835"/>
      <c r="H9" s="836"/>
      <c r="J9" s="827"/>
      <c r="K9" s="828"/>
      <c r="L9" s="156">
        <v>2</v>
      </c>
      <c r="M9" s="834" t="s">
        <v>235</v>
      </c>
      <c r="N9" s="835"/>
      <c r="O9" s="835"/>
      <c r="P9" s="835"/>
      <c r="Q9" s="836"/>
      <c r="S9" s="827"/>
      <c r="T9" s="828"/>
      <c r="U9" s="156">
        <v>2</v>
      </c>
      <c r="V9" s="834" t="s">
        <v>239</v>
      </c>
      <c r="W9" s="835"/>
      <c r="X9" s="835"/>
      <c r="Y9" s="835"/>
      <c r="Z9" s="836"/>
      <c r="AD9" s="370"/>
      <c r="AE9" s="147"/>
      <c r="AF9" s="357">
        <v>3</v>
      </c>
      <c r="AG9" s="361" t="s">
        <v>214</v>
      </c>
      <c r="AH9" s="361"/>
      <c r="AI9" s="361"/>
      <c r="AJ9" s="361"/>
      <c r="AK9" s="361"/>
      <c r="AL9" s="361"/>
      <c r="AN9" s="370"/>
      <c r="AO9" s="147"/>
      <c r="AP9" s="357">
        <v>3</v>
      </c>
      <c r="AQ9" s="361" t="s">
        <v>209</v>
      </c>
      <c r="AR9" s="361"/>
      <c r="AS9" s="361"/>
      <c r="AT9" s="361"/>
      <c r="AU9" s="361"/>
      <c r="AV9" s="361"/>
    </row>
    <row r="10" spans="1:48" ht="20.100000000000001" customHeight="1" thickBot="1" x14ac:dyDescent="0.45">
      <c r="A10" s="829"/>
      <c r="B10" s="830"/>
      <c r="C10" s="157">
        <v>3</v>
      </c>
      <c r="D10" s="822" t="s">
        <v>233</v>
      </c>
      <c r="E10" s="823"/>
      <c r="F10" s="823"/>
      <c r="G10" s="823"/>
      <c r="H10" s="824"/>
      <c r="J10" s="829"/>
      <c r="K10" s="830"/>
      <c r="L10" s="157">
        <v>3</v>
      </c>
      <c r="M10" s="822" t="s">
        <v>236</v>
      </c>
      <c r="N10" s="823"/>
      <c r="O10" s="823"/>
      <c r="P10" s="823"/>
      <c r="Q10" s="824"/>
      <c r="S10" s="829"/>
      <c r="T10" s="830"/>
      <c r="U10" s="157">
        <v>3</v>
      </c>
      <c r="V10" s="822" t="s">
        <v>240</v>
      </c>
      <c r="W10" s="823"/>
      <c r="X10" s="823"/>
      <c r="Y10" s="823"/>
      <c r="Z10" s="824"/>
      <c r="AD10" s="370"/>
      <c r="AE10" s="146"/>
      <c r="AF10" s="357"/>
      <c r="AG10" s="361"/>
      <c r="AH10" s="361"/>
      <c r="AI10" s="361"/>
      <c r="AJ10" s="361"/>
      <c r="AK10" s="361"/>
      <c r="AL10" s="361"/>
      <c r="AN10" s="370"/>
      <c r="AO10" s="146"/>
      <c r="AP10" s="357"/>
      <c r="AQ10" s="361"/>
      <c r="AR10" s="361"/>
      <c r="AS10" s="361"/>
      <c r="AT10" s="361"/>
      <c r="AU10" s="361"/>
      <c r="AV10" s="361"/>
    </row>
    <row r="11" spans="1:48" ht="7.5" customHeight="1" thickTop="1" x14ac:dyDescent="0.4">
      <c r="AD11" s="61"/>
      <c r="AE11" s="147"/>
      <c r="AF11" s="357">
        <v>4</v>
      </c>
      <c r="AG11" s="361" t="s">
        <v>207</v>
      </c>
      <c r="AH11" s="361"/>
      <c r="AI11" s="361"/>
      <c r="AJ11" s="361"/>
      <c r="AK11" s="361"/>
      <c r="AL11" s="361"/>
      <c r="AN11" s="61"/>
      <c r="AO11" s="147"/>
      <c r="AP11" s="357">
        <v>4</v>
      </c>
      <c r="AQ11" s="361" t="s">
        <v>86</v>
      </c>
      <c r="AR11" s="361"/>
      <c r="AS11" s="361"/>
      <c r="AT11" s="361"/>
      <c r="AU11" s="361"/>
      <c r="AV11" s="361"/>
    </row>
    <row r="12" spans="1:48" ht="15.75" customHeight="1" thickBot="1" x14ac:dyDescent="0.45">
      <c r="A12" s="61"/>
      <c r="B12" s="61" t="s">
        <v>194</v>
      </c>
      <c r="C12" s="61"/>
      <c r="D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D12" s="61"/>
      <c r="AE12" s="61"/>
      <c r="AF12" s="357"/>
      <c r="AG12" s="361"/>
      <c r="AH12" s="361"/>
      <c r="AI12" s="361"/>
      <c r="AJ12" s="361"/>
      <c r="AK12" s="361"/>
      <c r="AL12" s="361"/>
      <c r="AN12" s="61"/>
      <c r="AO12" s="61"/>
      <c r="AP12" s="357"/>
      <c r="AQ12" s="361"/>
      <c r="AR12" s="361"/>
      <c r="AS12" s="361"/>
      <c r="AT12" s="361"/>
      <c r="AU12" s="361"/>
      <c r="AV12" s="361"/>
    </row>
    <row r="13" spans="1:48" ht="20.25" customHeight="1" thickBot="1" x14ac:dyDescent="0.45">
      <c r="A13" s="158"/>
      <c r="B13" s="715" t="s">
        <v>222</v>
      </c>
      <c r="C13" s="713"/>
      <c r="D13" s="714"/>
      <c r="E13" s="716" t="s">
        <v>225</v>
      </c>
      <c r="F13" s="717"/>
      <c r="G13" s="717"/>
      <c r="H13" s="717"/>
      <c r="I13" s="717"/>
      <c r="J13" s="717" t="s">
        <v>223</v>
      </c>
      <c r="K13" s="717"/>
      <c r="L13" s="717"/>
      <c r="M13" s="717"/>
      <c r="N13" s="717"/>
      <c r="O13" s="717"/>
      <c r="P13" s="717"/>
      <c r="Q13" s="717" t="s">
        <v>225</v>
      </c>
      <c r="R13" s="717"/>
      <c r="S13" s="717"/>
      <c r="T13" s="717"/>
      <c r="U13" s="718"/>
      <c r="V13" s="113"/>
      <c r="W13" s="712" t="s">
        <v>241</v>
      </c>
      <c r="X13" s="713"/>
      <c r="Y13" s="713"/>
      <c r="Z13" s="714"/>
      <c r="AE13" s="345" t="s">
        <v>6</v>
      </c>
      <c r="AF13" s="346"/>
      <c r="AG13" s="346"/>
      <c r="AH13" s="346"/>
      <c r="AI13" s="346"/>
      <c r="AJ13" s="345" t="s">
        <v>7</v>
      </c>
      <c r="AK13" s="346"/>
      <c r="AL13" s="346"/>
      <c r="AM13" s="346"/>
      <c r="AN13" s="346"/>
      <c r="AO13" s="345" t="s">
        <v>116</v>
      </c>
      <c r="AP13" s="380"/>
      <c r="AQ13" s="380"/>
      <c r="AR13" s="381"/>
    </row>
    <row r="14" spans="1:48" ht="15.75" customHeight="1" x14ac:dyDescent="0.4">
      <c r="A14" s="691">
        <v>1</v>
      </c>
      <c r="B14" s="692">
        <v>0.39583333333333331</v>
      </c>
      <c r="C14" s="693"/>
      <c r="D14" s="694"/>
      <c r="E14" s="695" t="str">
        <f>AQ7</f>
        <v>カテット白沢ＳＳ</v>
      </c>
      <c r="F14" s="695"/>
      <c r="G14" s="695"/>
      <c r="H14" s="695"/>
      <c r="I14" s="379"/>
      <c r="J14" s="698"/>
      <c r="K14" s="699"/>
      <c r="L14" s="160"/>
      <c r="M14" s="161" t="s">
        <v>226</v>
      </c>
      <c r="N14" s="160"/>
      <c r="O14" s="698"/>
      <c r="P14" s="699"/>
      <c r="Q14" s="702" t="str">
        <f>AQ9</f>
        <v>ＦＣグランディール宇都宮</v>
      </c>
      <c r="R14" s="702"/>
      <c r="S14" s="702"/>
      <c r="T14" s="702"/>
      <c r="U14" s="703"/>
      <c r="V14" s="116"/>
      <c r="W14" s="706" t="s">
        <v>279</v>
      </c>
      <c r="X14" s="707"/>
      <c r="Y14" s="707" t="s">
        <v>280</v>
      </c>
      <c r="Z14" s="710"/>
      <c r="AA14" s="140"/>
      <c r="AB14" s="140"/>
      <c r="AE14" s="126" t="s">
        <v>9</v>
      </c>
      <c r="AF14" s="912" t="s">
        <v>110</v>
      </c>
      <c r="AG14" s="912"/>
      <c r="AH14" s="912"/>
      <c r="AI14" s="913"/>
      <c r="AJ14" s="73" t="s">
        <v>128</v>
      </c>
      <c r="AK14" s="144">
        <v>2</v>
      </c>
      <c r="AL14" s="144" t="s">
        <v>10</v>
      </c>
      <c r="AM14" s="144" t="s">
        <v>128</v>
      </c>
      <c r="AN14" s="75">
        <v>3</v>
      </c>
      <c r="AO14" s="74" t="s">
        <v>127</v>
      </c>
      <c r="AP14" s="144">
        <v>2</v>
      </c>
      <c r="AQ14" s="129" t="s">
        <v>127</v>
      </c>
      <c r="AR14" s="75">
        <v>3</v>
      </c>
    </row>
    <row r="15" spans="1:48" ht="15.75" customHeight="1" x14ac:dyDescent="0.4">
      <c r="A15" s="687"/>
      <c r="B15" s="688"/>
      <c r="C15" s="689"/>
      <c r="D15" s="690"/>
      <c r="E15" s="696"/>
      <c r="F15" s="696"/>
      <c r="G15" s="696"/>
      <c r="H15" s="696"/>
      <c r="I15" s="697"/>
      <c r="J15" s="700"/>
      <c r="K15" s="701"/>
      <c r="L15" s="151"/>
      <c r="M15" s="162" t="s">
        <v>226</v>
      </c>
      <c r="N15" s="151"/>
      <c r="O15" s="700"/>
      <c r="P15" s="701"/>
      <c r="Q15" s="704"/>
      <c r="R15" s="704"/>
      <c r="S15" s="704"/>
      <c r="T15" s="704"/>
      <c r="U15" s="705"/>
      <c r="V15" s="116"/>
      <c r="W15" s="708"/>
      <c r="X15" s="709"/>
      <c r="Y15" s="709"/>
      <c r="Z15" s="711"/>
      <c r="AA15" s="140"/>
      <c r="AB15" s="140"/>
      <c r="AE15" s="127" t="s">
        <v>0</v>
      </c>
      <c r="AF15" s="910" t="s">
        <v>166</v>
      </c>
      <c r="AG15" s="910"/>
      <c r="AH15" s="910"/>
      <c r="AI15" s="911"/>
      <c r="AJ15" s="76" t="s">
        <v>115</v>
      </c>
      <c r="AK15" s="145">
        <v>1</v>
      </c>
      <c r="AL15" s="145" t="s">
        <v>10</v>
      </c>
      <c r="AM15" s="145" t="s">
        <v>115</v>
      </c>
      <c r="AN15" s="78">
        <v>2</v>
      </c>
      <c r="AO15" s="77" t="s">
        <v>124</v>
      </c>
      <c r="AP15" s="145">
        <v>1</v>
      </c>
      <c r="AQ15" s="130" t="s">
        <v>124</v>
      </c>
      <c r="AR15" s="78">
        <v>2</v>
      </c>
    </row>
    <row r="16" spans="1:48" ht="15.75" customHeight="1" x14ac:dyDescent="0.4">
      <c r="A16" s="687">
        <v>2</v>
      </c>
      <c r="B16" s="688">
        <v>0.41319444444444442</v>
      </c>
      <c r="C16" s="689">
        <v>0.4375</v>
      </c>
      <c r="D16" s="690"/>
      <c r="E16" s="719" t="str">
        <f>D8</f>
        <v>ともぞうＳＣ　Ｂ</v>
      </c>
      <c r="F16" s="719"/>
      <c r="G16" s="719"/>
      <c r="H16" s="719"/>
      <c r="I16" s="720"/>
      <c r="J16" s="698"/>
      <c r="K16" s="699"/>
      <c r="L16" s="163"/>
      <c r="M16" s="164" t="s">
        <v>226</v>
      </c>
      <c r="N16" s="163"/>
      <c r="O16" s="721"/>
      <c r="P16" s="722"/>
      <c r="Q16" s="704" t="str">
        <f>D9</f>
        <v>清原ＳＳＳ</v>
      </c>
      <c r="R16" s="704"/>
      <c r="S16" s="704"/>
      <c r="T16" s="704"/>
      <c r="U16" s="705"/>
      <c r="V16" s="116"/>
      <c r="W16" s="708" t="s">
        <v>310</v>
      </c>
      <c r="X16" s="709"/>
      <c r="Y16" s="709" t="s">
        <v>312</v>
      </c>
      <c r="Z16" s="711"/>
      <c r="AE16" s="127" t="s">
        <v>1</v>
      </c>
      <c r="AF16" s="910" t="s">
        <v>168</v>
      </c>
      <c r="AG16" s="910"/>
      <c r="AH16" s="910"/>
      <c r="AI16" s="911"/>
      <c r="AJ16" s="76" t="s">
        <v>124</v>
      </c>
      <c r="AK16" s="145">
        <v>1</v>
      </c>
      <c r="AL16" s="145" t="s">
        <v>10</v>
      </c>
      <c r="AM16" s="145" t="s">
        <v>124</v>
      </c>
      <c r="AN16" s="78">
        <v>2</v>
      </c>
      <c r="AO16" s="77" t="s">
        <v>125</v>
      </c>
      <c r="AP16" s="145">
        <v>1</v>
      </c>
      <c r="AQ16" s="130" t="s">
        <v>125</v>
      </c>
      <c r="AR16" s="78">
        <v>2</v>
      </c>
    </row>
    <row r="17" spans="1:44" ht="15.75" customHeight="1" x14ac:dyDescent="0.4">
      <c r="A17" s="687"/>
      <c r="B17" s="688"/>
      <c r="C17" s="689"/>
      <c r="D17" s="690"/>
      <c r="E17" s="696"/>
      <c r="F17" s="696"/>
      <c r="G17" s="696"/>
      <c r="H17" s="696"/>
      <c r="I17" s="697"/>
      <c r="J17" s="700"/>
      <c r="K17" s="701"/>
      <c r="L17" s="151"/>
      <c r="M17" s="162" t="s">
        <v>226</v>
      </c>
      <c r="N17" s="151"/>
      <c r="O17" s="700"/>
      <c r="P17" s="701"/>
      <c r="Q17" s="704"/>
      <c r="R17" s="704"/>
      <c r="S17" s="704"/>
      <c r="T17" s="704"/>
      <c r="U17" s="705"/>
      <c r="V17" s="116"/>
      <c r="W17" s="708"/>
      <c r="X17" s="709"/>
      <c r="Y17" s="709"/>
      <c r="Z17" s="711"/>
      <c r="AE17" s="127" t="s">
        <v>11</v>
      </c>
      <c r="AF17" s="910" t="s">
        <v>169</v>
      </c>
      <c r="AG17" s="910"/>
      <c r="AH17" s="910"/>
      <c r="AI17" s="911"/>
      <c r="AJ17" s="76" t="s">
        <v>125</v>
      </c>
      <c r="AK17" s="145">
        <v>1</v>
      </c>
      <c r="AL17" s="145" t="s">
        <v>10</v>
      </c>
      <c r="AM17" s="145" t="s">
        <v>125</v>
      </c>
      <c r="AN17" s="78">
        <v>2</v>
      </c>
      <c r="AO17" s="77" t="s">
        <v>136</v>
      </c>
      <c r="AP17" s="145">
        <v>1</v>
      </c>
      <c r="AQ17" s="130" t="s">
        <v>136</v>
      </c>
      <c r="AR17" s="78">
        <v>2</v>
      </c>
    </row>
    <row r="18" spans="1:44" ht="15.75" customHeight="1" x14ac:dyDescent="0.4">
      <c r="A18" s="687">
        <v>3</v>
      </c>
      <c r="B18" s="688">
        <v>0.43402777777777773</v>
      </c>
      <c r="C18" s="689"/>
      <c r="D18" s="690"/>
      <c r="E18" s="719" t="str">
        <f>M8</f>
        <v>昭和・戸祭ＳＣ</v>
      </c>
      <c r="F18" s="719"/>
      <c r="G18" s="719"/>
      <c r="H18" s="719"/>
      <c r="I18" s="720"/>
      <c r="J18" s="698"/>
      <c r="K18" s="699"/>
      <c r="L18" s="163"/>
      <c r="M18" s="164" t="s">
        <v>226</v>
      </c>
      <c r="N18" s="163"/>
      <c r="O18" s="721"/>
      <c r="P18" s="722"/>
      <c r="Q18" s="704" t="str">
        <f>M9</f>
        <v>ともぞうＳＣ</v>
      </c>
      <c r="R18" s="704"/>
      <c r="S18" s="704"/>
      <c r="T18" s="704"/>
      <c r="U18" s="705"/>
      <c r="V18" s="116"/>
      <c r="W18" s="708" t="s">
        <v>249</v>
      </c>
      <c r="X18" s="709"/>
      <c r="Y18" s="709" t="s">
        <v>250</v>
      </c>
      <c r="Z18" s="711"/>
      <c r="AE18" s="127" t="s">
        <v>12</v>
      </c>
      <c r="AF18" s="910" t="s">
        <v>170</v>
      </c>
      <c r="AG18" s="910"/>
      <c r="AH18" s="910"/>
      <c r="AI18" s="911"/>
      <c r="AJ18" s="76" t="s">
        <v>115</v>
      </c>
      <c r="AK18" s="145">
        <v>2</v>
      </c>
      <c r="AL18" s="145" t="s">
        <v>10</v>
      </c>
      <c r="AM18" s="145" t="s">
        <v>115</v>
      </c>
      <c r="AN18" s="78">
        <v>3</v>
      </c>
      <c r="AO18" s="77" t="s">
        <v>124</v>
      </c>
      <c r="AP18" s="145">
        <v>2</v>
      </c>
      <c r="AQ18" s="130" t="s">
        <v>124</v>
      </c>
      <c r="AR18" s="78">
        <v>3</v>
      </c>
    </row>
    <row r="19" spans="1:44" ht="15.75" customHeight="1" x14ac:dyDescent="0.4">
      <c r="A19" s="687"/>
      <c r="B19" s="688"/>
      <c r="C19" s="689"/>
      <c r="D19" s="690"/>
      <c r="E19" s="696"/>
      <c r="F19" s="696"/>
      <c r="G19" s="696"/>
      <c r="H19" s="696"/>
      <c r="I19" s="697"/>
      <c r="J19" s="700"/>
      <c r="K19" s="701"/>
      <c r="L19" s="151"/>
      <c r="M19" s="162" t="s">
        <v>226</v>
      </c>
      <c r="N19" s="151"/>
      <c r="O19" s="700"/>
      <c r="P19" s="701"/>
      <c r="Q19" s="704"/>
      <c r="R19" s="704"/>
      <c r="S19" s="704"/>
      <c r="T19" s="704"/>
      <c r="U19" s="705"/>
      <c r="V19" s="116"/>
      <c r="W19" s="708"/>
      <c r="X19" s="709"/>
      <c r="Y19" s="709"/>
      <c r="Z19" s="711"/>
      <c r="AE19" s="127" t="s">
        <v>5</v>
      </c>
      <c r="AF19" s="910" t="s">
        <v>171</v>
      </c>
      <c r="AG19" s="910"/>
      <c r="AH19" s="910"/>
      <c r="AI19" s="911"/>
      <c r="AJ19" s="76" t="s">
        <v>124</v>
      </c>
      <c r="AK19" s="145">
        <v>2</v>
      </c>
      <c r="AL19" s="145" t="s">
        <v>10</v>
      </c>
      <c r="AM19" s="145" t="s">
        <v>124</v>
      </c>
      <c r="AN19" s="78">
        <v>3</v>
      </c>
      <c r="AO19" s="77" t="s">
        <v>125</v>
      </c>
      <c r="AP19" s="145">
        <v>2</v>
      </c>
      <c r="AQ19" s="130" t="s">
        <v>125</v>
      </c>
      <c r="AR19" s="78">
        <v>3</v>
      </c>
    </row>
    <row r="20" spans="1:44" ht="15.75" customHeight="1" x14ac:dyDescent="0.4">
      <c r="A20" s="687">
        <v>4</v>
      </c>
      <c r="B20" s="688">
        <v>0.4548611111111111</v>
      </c>
      <c r="C20" s="689">
        <v>0.4375</v>
      </c>
      <c r="D20" s="690"/>
      <c r="E20" s="719" t="str">
        <f>V8</f>
        <v>泉ＦＣ宇都宮</v>
      </c>
      <c r="F20" s="719"/>
      <c r="G20" s="719"/>
      <c r="H20" s="719"/>
      <c r="I20" s="720"/>
      <c r="J20" s="698"/>
      <c r="K20" s="699"/>
      <c r="L20" s="163"/>
      <c r="M20" s="164" t="s">
        <v>226</v>
      </c>
      <c r="N20" s="163"/>
      <c r="O20" s="721"/>
      <c r="P20" s="722"/>
      <c r="Q20" s="704" t="str">
        <f>V9</f>
        <v>ＳＵＧＡＯ　ＳＣ</v>
      </c>
      <c r="R20" s="704"/>
      <c r="S20" s="704"/>
      <c r="T20" s="704"/>
      <c r="U20" s="705"/>
      <c r="V20" s="116"/>
      <c r="W20" s="708" t="s">
        <v>311</v>
      </c>
      <c r="X20" s="709"/>
      <c r="Y20" s="709" t="s">
        <v>313</v>
      </c>
      <c r="Z20" s="711"/>
      <c r="AE20" s="127" t="s">
        <v>129</v>
      </c>
      <c r="AF20" s="910" t="s">
        <v>172</v>
      </c>
      <c r="AG20" s="910"/>
      <c r="AH20" s="910"/>
      <c r="AI20" s="911"/>
      <c r="AJ20" s="76" t="s">
        <v>125</v>
      </c>
      <c r="AK20" s="145">
        <v>2</v>
      </c>
      <c r="AL20" s="145" t="s">
        <v>10</v>
      </c>
      <c r="AM20" s="145" t="s">
        <v>125</v>
      </c>
      <c r="AN20" s="78">
        <v>3</v>
      </c>
      <c r="AO20" s="77" t="s">
        <v>136</v>
      </c>
      <c r="AP20" s="145">
        <v>2</v>
      </c>
      <c r="AQ20" s="130" t="s">
        <v>136</v>
      </c>
      <c r="AR20" s="78">
        <v>3</v>
      </c>
    </row>
    <row r="21" spans="1:44" ht="15.75" customHeight="1" x14ac:dyDescent="0.4">
      <c r="A21" s="687"/>
      <c r="B21" s="688"/>
      <c r="C21" s="689"/>
      <c r="D21" s="690"/>
      <c r="E21" s="696"/>
      <c r="F21" s="696"/>
      <c r="G21" s="696"/>
      <c r="H21" s="696"/>
      <c r="I21" s="697"/>
      <c r="J21" s="700"/>
      <c r="K21" s="701"/>
      <c r="L21" s="151"/>
      <c r="M21" s="162" t="s">
        <v>226</v>
      </c>
      <c r="N21" s="151"/>
      <c r="O21" s="700"/>
      <c r="P21" s="701"/>
      <c r="Q21" s="704"/>
      <c r="R21" s="704"/>
      <c r="S21" s="704"/>
      <c r="T21" s="704"/>
      <c r="U21" s="705"/>
      <c r="V21" s="116"/>
      <c r="W21" s="708"/>
      <c r="X21" s="709"/>
      <c r="Y21" s="709"/>
      <c r="Z21" s="711"/>
      <c r="AE21" s="127" t="s">
        <v>130</v>
      </c>
      <c r="AF21" s="910" t="s">
        <v>173</v>
      </c>
      <c r="AG21" s="910"/>
      <c r="AH21" s="910"/>
      <c r="AI21" s="911"/>
      <c r="AJ21" s="76" t="s">
        <v>115</v>
      </c>
      <c r="AK21" s="145">
        <v>1</v>
      </c>
      <c r="AL21" s="145" t="s">
        <v>10</v>
      </c>
      <c r="AM21" s="145" t="s">
        <v>115</v>
      </c>
      <c r="AN21" s="78">
        <v>3</v>
      </c>
      <c r="AO21" s="77" t="s">
        <v>124</v>
      </c>
      <c r="AP21" s="145">
        <v>3</v>
      </c>
      <c r="AQ21" s="130" t="s">
        <v>124</v>
      </c>
      <c r="AR21" s="78">
        <v>1</v>
      </c>
    </row>
    <row r="22" spans="1:44" ht="15.75" customHeight="1" x14ac:dyDescent="0.4">
      <c r="A22" s="687">
        <v>5</v>
      </c>
      <c r="B22" s="688">
        <v>0.47569444444444442</v>
      </c>
      <c r="C22" s="689"/>
      <c r="D22" s="690"/>
      <c r="E22" s="719" t="str">
        <f>D9</f>
        <v>清原ＳＳＳ</v>
      </c>
      <c r="F22" s="719"/>
      <c r="G22" s="719"/>
      <c r="H22" s="719"/>
      <c r="I22" s="720"/>
      <c r="J22" s="698"/>
      <c r="K22" s="699"/>
      <c r="L22" s="163"/>
      <c r="M22" s="164" t="s">
        <v>226</v>
      </c>
      <c r="N22" s="163"/>
      <c r="O22" s="721"/>
      <c r="P22" s="722"/>
      <c r="Q22" s="704" t="str">
        <f>D10</f>
        <v>WEST FOOTBALL COMMUNITY</v>
      </c>
      <c r="R22" s="704"/>
      <c r="S22" s="704"/>
      <c r="T22" s="704"/>
      <c r="U22" s="705"/>
      <c r="V22" s="116"/>
      <c r="W22" s="708" t="s">
        <v>312</v>
      </c>
      <c r="X22" s="709"/>
      <c r="Y22" s="709" t="s">
        <v>314</v>
      </c>
      <c r="Z22" s="711"/>
      <c r="AE22" s="127" t="s">
        <v>131</v>
      </c>
      <c r="AF22" s="910" t="s">
        <v>174</v>
      </c>
      <c r="AG22" s="910"/>
      <c r="AH22" s="910"/>
      <c r="AI22" s="911"/>
      <c r="AJ22" s="76" t="s">
        <v>124</v>
      </c>
      <c r="AK22" s="145">
        <v>1</v>
      </c>
      <c r="AL22" s="145" t="s">
        <v>10</v>
      </c>
      <c r="AM22" s="145" t="s">
        <v>124</v>
      </c>
      <c r="AN22" s="78">
        <v>3</v>
      </c>
      <c r="AO22" s="77" t="s">
        <v>125</v>
      </c>
      <c r="AP22" s="145">
        <v>3</v>
      </c>
      <c r="AQ22" s="130" t="s">
        <v>125</v>
      </c>
      <c r="AR22" s="78">
        <v>1</v>
      </c>
    </row>
    <row r="23" spans="1:44" ht="15.75" customHeight="1" x14ac:dyDescent="0.4">
      <c r="A23" s="687"/>
      <c r="B23" s="688"/>
      <c r="C23" s="689"/>
      <c r="D23" s="690"/>
      <c r="E23" s="696"/>
      <c r="F23" s="696"/>
      <c r="G23" s="696"/>
      <c r="H23" s="696"/>
      <c r="I23" s="697"/>
      <c r="J23" s="700"/>
      <c r="K23" s="701"/>
      <c r="L23" s="151"/>
      <c r="M23" s="162" t="s">
        <v>226</v>
      </c>
      <c r="N23" s="151"/>
      <c r="O23" s="700"/>
      <c r="P23" s="701"/>
      <c r="Q23" s="704"/>
      <c r="R23" s="704"/>
      <c r="S23" s="704"/>
      <c r="T23" s="704"/>
      <c r="U23" s="705"/>
      <c r="V23" s="116"/>
      <c r="W23" s="708"/>
      <c r="X23" s="709"/>
      <c r="Y23" s="709"/>
      <c r="Z23" s="711"/>
      <c r="AE23" s="128" t="s">
        <v>134</v>
      </c>
      <c r="AF23" s="908" t="s">
        <v>183</v>
      </c>
      <c r="AG23" s="908"/>
      <c r="AH23" s="908"/>
      <c r="AI23" s="909"/>
      <c r="AJ23" s="79" t="s">
        <v>125</v>
      </c>
      <c r="AK23" s="149">
        <v>1</v>
      </c>
      <c r="AL23" s="149" t="s">
        <v>10</v>
      </c>
      <c r="AM23" s="149" t="s">
        <v>125</v>
      </c>
      <c r="AN23" s="81">
        <v>3</v>
      </c>
      <c r="AO23" s="80" t="s">
        <v>136</v>
      </c>
      <c r="AP23" s="149">
        <v>3</v>
      </c>
      <c r="AQ23" s="131" t="s">
        <v>136</v>
      </c>
      <c r="AR23" s="81">
        <v>1</v>
      </c>
    </row>
    <row r="24" spans="1:44" ht="15.75" customHeight="1" x14ac:dyDescent="0.4">
      <c r="A24" s="687">
        <v>6</v>
      </c>
      <c r="B24" s="688">
        <v>0.53819444444444442</v>
      </c>
      <c r="C24" s="689">
        <v>0.4375</v>
      </c>
      <c r="D24" s="690"/>
      <c r="E24" s="719" t="str">
        <f>M9</f>
        <v>ともぞうＳＣ</v>
      </c>
      <c r="F24" s="719"/>
      <c r="G24" s="719"/>
      <c r="H24" s="719"/>
      <c r="I24" s="720"/>
      <c r="J24" s="698"/>
      <c r="K24" s="699"/>
      <c r="L24" s="163"/>
      <c r="M24" s="164" t="s">
        <v>226</v>
      </c>
      <c r="N24" s="163"/>
      <c r="O24" s="721"/>
      <c r="P24" s="722"/>
      <c r="Q24" s="704" t="str">
        <f>M10</f>
        <v>宝木キッカーズ</v>
      </c>
      <c r="R24" s="704"/>
      <c r="S24" s="704"/>
      <c r="T24" s="704"/>
      <c r="U24" s="705"/>
      <c r="V24" s="116"/>
      <c r="W24" s="708" t="s">
        <v>250</v>
      </c>
      <c r="X24" s="709"/>
      <c r="Y24" s="709" t="s">
        <v>251</v>
      </c>
      <c r="Z24" s="711"/>
    </row>
    <row r="25" spans="1:44" ht="15.75" customHeight="1" x14ac:dyDescent="0.4">
      <c r="A25" s="687"/>
      <c r="B25" s="688"/>
      <c r="C25" s="689"/>
      <c r="D25" s="690"/>
      <c r="E25" s="696"/>
      <c r="F25" s="696"/>
      <c r="G25" s="696"/>
      <c r="H25" s="696"/>
      <c r="I25" s="697"/>
      <c r="J25" s="700"/>
      <c r="K25" s="701"/>
      <c r="L25" s="151"/>
      <c r="M25" s="162" t="s">
        <v>226</v>
      </c>
      <c r="N25" s="151"/>
      <c r="O25" s="700"/>
      <c r="P25" s="701"/>
      <c r="Q25" s="704"/>
      <c r="R25" s="704"/>
      <c r="S25" s="704"/>
      <c r="T25" s="704"/>
      <c r="U25" s="705"/>
      <c r="V25" s="116"/>
      <c r="W25" s="708"/>
      <c r="X25" s="709"/>
      <c r="Y25" s="709"/>
      <c r="Z25" s="711"/>
    </row>
    <row r="26" spans="1:44" ht="15.75" customHeight="1" x14ac:dyDescent="0.4">
      <c r="A26" s="687">
        <v>7</v>
      </c>
      <c r="B26" s="688">
        <v>0.51736111111111105</v>
      </c>
      <c r="C26" s="689"/>
      <c r="D26" s="690"/>
      <c r="E26" s="719" t="str">
        <f>V9</f>
        <v>ＳＵＧＡＯ　ＳＣ</v>
      </c>
      <c r="F26" s="719"/>
      <c r="G26" s="719"/>
      <c r="H26" s="719"/>
      <c r="I26" s="720"/>
      <c r="J26" s="698"/>
      <c r="K26" s="699"/>
      <c r="L26" s="163"/>
      <c r="M26" s="164" t="s">
        <v>226</v>
      </c>
      <c r="N26" s="163"/>
      <c r="O26" s="721"/>
      <c r="P26" s="722"/>
      <c r="Q26" s="704" t="str">
        <f>V10</f>
        <v>ブラットレスＳＣ</v>
      </c>
      <c r="R26" s="704"/>
      <c r="S26" s="704"/>
      <c r="T26" s="704"/>
      <c r="U26" s="705"/>
      <c r="V26" s="116"/>
      <c r="W26" s="708" t="s">
        <v>313</v>
      </c>
      <c r="X26" s="709"/>
      <c r="Y26" s="709" t="s">
        <v>315</v>
      </c>
      <c r="Z26" s="711"/>
    </row>
    <row r="27" spans="1:44" ht="15.75" customHeight="1" x14ac:dyDescent="0.4">
      <c r="A27" s="687"/>
      <c r="B27" s="688"/>
      <c r="C27" s="689"/>
      <c r="D27" s="690"/>
      <c r="E27" s="696"/>
      <c r="F27" s="696"/>
      <c r="G27" s="696"/>
      <c r="H27" s="696"/>
      <c r="I27" s="697"/>
      <c r="J27" s="700"/>
      <c r="K27" s="701"/>
      <c r="L27" s="151"/>
      <c r="M27" s="162" t="s">
        <v>226</v>
      </c>
      <c r="N27" s="151"/>
      <c r="O27" s="700"/>
      <c r="P27" s="701"/>
      <c r="Q27" s="704"/>
      <c r="R27" s="704"/>
      <c r="S27" s="704"/>
      <c r="T27" s="704"/>
      <c r="U27" s="705"/>
      <c r="V27" s="116"/>
      <c r="W27" s="708"/>
      <c r="X27" s="709"/>
      <c r="Y27" s="709"/>
      <c r="Z27" s="711"/>
    </row>
    <row r="28" spans="1:44" ht="15.75" customHeight="1" x14ac:dyDescent="0.4">
      <c r="A28" s="687">
        <v>8</v>
      </c>
      <c r="B28" s="688">
        <v>0.53819444444444442</v>
      </c>
      <c r="C28" s="689"/>
      <c r="D28" s="690"/>
      <c r="E28" s="719" t="str">
        <f>D8</f>
        <v>ともぞうＳＣ　Ｂ</v>
      </c>
      <c r="F28" s="719"/>
      <c r="G28" s="719"/>
      <c r="H28" s="719"/>
      <c r="I28" s="720"/>
      <c r="J28" s="698"/>
      <c r="K28" s="699"/>
      <c r="L28" s="163"/>
      <c r="M28" s="164" t="s">
        <v>226</v>
      </c>
      <c r="N28" s="163"/>
      <c r="O28" s="721"/>
      <c r="P28" s="722"/>
      <c r="Q28" s="704" t="str">
        <f>D10</f>
        <v>WEST FOOTBALL COMMUNITY</v>
      </c>
      <c r="R28" s="704"/>
      <c r="S28" s="704"/>
      <c r="T28" s="704"/>
      <c r="U28" s="705"/>
      <c r="V28" s="116"/>
      <c r="W28" s="708" t="s">
        <v>314</v>
      </c>
      <c r="X28" s="709"/>
      <c r="Y28" s="709" t="s">
        <v>310</v>
      </c>
      <c r="Z28" s="711"/>
    </row>
    <row r="29" spans="1:44" ht="15.75" customHeight="1" x14ac:dyDescent="0.4">
      <c r="A29" s="687"/>
      <c r="B29" s="688"/>
      <c r="C29" s="689"/>
      <c r="D29" s="690"/>
      <c r="E29" s="696"/>
      <c r="F29" s="696"/>
      <c r="G29" s="696"/>
      <c r="H29" s="696"/>
      <c r="I29" s="697"/>
      <c r="J29" s="700"/>
      <c r="K29" s="701"/>
      <c r="L29" s="151"/>
      <c r="M29" s="162" t="s">
        <v>226</v>
      </c>
      <c r="N29" s="151"/>
      <c r="O29" s="700"/>
      <c r="P29" s="701"/>
      <c r="Q29" s="704"/>
      <c r="R29" s="704"/>
      <c r="S29" s="704"/>
      <c r="T29" s="704"/>
      <c r="U29" s="705"/>
      <c r="V29" s="116"/>
      <c r="W29" s="708"/>
      <c r="X29" s="709"/>
      <c r="Y29" s="709"/>
      <c r="Z29" s="711"/>
    </row>
    <row r="30" spans="1:44" ht="15.75" customHeight="1" x14ac:dyDescent="0.4">
      <c r="A30" s="687">
        <v>9</v>
      </c>
      <c r="B30" s="688">
        <v>0.55902777777777779</v>
      </c>
      <c r="C30" s="689"/>
      <c r="D30" s="690"/>
      <c r="E30" s="719" t="str">
        <f>M8</f>
        <v>昭和・戸祭ＳＣ</v>
      </c>
      <c r="F30" s="719"/>
      <c r="G30" s="719"/>
      <c r="H30" s="719"/>
      <c r="I30" s="720"/>
      <c r="J30" s="698"/>
      <c r="K30" s="699"/>
      <c r="L30" s="163"/>
      <c r="M30" s="164" t="s">
        <v>226</v>
      </c>
      <c r="N30" s="163"/>
      <c r="O30" s="721"/>
      <c r="P30" s="722"/>
      <c r="Q30" s="704" t="str">
        <f>M10</f>
        <v>宝木キッカーズ</v>
      </c>
      <c r="R30" s="704"/>
      <c r="S30" s="704"/>
      <c r="T30" s="704"/>
      <c r="U30" s="705"/>
      <c r="V30" s="116"/>
      <c r="W30" s="708" t="s">
        <v>251</v>
      </c>
      <c r="X30" s="709"/>
      <c r="Y30" s="709" t="s">
        <v>249</v>
      </c>
      <c r="Z30" s="711"/>
    </row>
    <row r="31" spans="1:44" ht="15.75" customHeight="1" x14ac:dyDescent="0.4">
      <c r="A31" s="687"/>
      <c r="B31" s="688"/>
      <c r="C31" s="689"/>
      <c r="D31" s="690"/>
      <c r="E31" s="696"/>
      <c r="F31" s="696"/>
      <c r="G31" s="696"/>
      <c r="H31" s="696"/>
      <c r="I31" s="697"/>
      <c r="J31" s="700"/>
      <c r="K31" s="701"/>
      <c r="L31" s="151"/>
      <c r="M31" s="162" t="s">
        <v>226</v>
      </c>
      <c r="N31" s="151"/>
      <c r="O31" s="700"/>
      <c r="P31" s="701"/>
      <c r="Q31" s="704"/>
      <c r="R31" s="704"/>
      <c r="S31" s="704"/>
      <c r="T31" s="704"/>
      <c r="U31" s="705"/>
      <c r="V31" s="116"/>
      <c r="W31" s="708"/>
      <c r="X31" s="709"/>
      <c r="Y31" s="709"/>
      <c r="Z31" s="711"/>
    </row>
    <row r="32" spans="1:44" ht="15.75" customHeight="1" x14ac:dyDescent="0.4">
      <c r="A32" s="687">
        <v>10</v>
      </c>
      <c r="B32" s="688">
        <v>0.57986111111111105</v>
      </c>
      <c r="C32" s="689"/>
      <c r="D32" s="690"/>
      <c r="E32" s="719" t="str">
        <f>V8</f>
        <v>泉ＦＣ宇都宮</v>
      </c>
      <c r="F32" s="719"/>
      <c r="G32" s="719"/>
      <c r="H32" s="719"/>
      <c r="I32" s="720"/>
      <c r="J32" s="698"/>
      <c r="K32" s="699"/>
      <c r="L32" s="163"/>
      <c r="M32" s="164" t="s">
        <v>226</v>
      </c>
      <c r="N32" s="163"/>
      <c r="O32" s="721"/>
      <c r="P32" s="722"/>
      <c r="Q32" s="704" t="str">
        <f>V10</f>
        <v>ブラットレスＳＣ</v>
      </c>
      <c r="R32" s="704"/>
      <c r="S32" s="704"/>
      <c r="T32" s="704"/>
      <c r="U32" s="705"/>
      <c r="V32" s="116"/>
      <c r="W32" s="708" t="s">
        <v>315</v>
      </c>
      <c r="X32" s="709"/>
      <c r="Y32" s="709" t="s">
        <v>311</v>
      </c>
      <c r="Z32" s="711"/>
    </row>
    <row r="33" spans="1:29" ht="15.75" customHeight="1" thickBot="1" x14ac:dyDescent="0.45">
      <c r="A33" s="749"/>
      <c r="B33" s="755"/>
      <c r="C33" s="756"/>
      <c r="D33" s="757"/>
      <c r="E33" s="758"/>
      <c r="F33" s="758"/>
      <c r="G33" s="758"/>
      <c r="H33" s="758"/>
      <c r="I33" s="759"/>
      <c r="J33" s="760"/>
      <c r="K33" s="761"/>
      <c r="L33" s="182"/>
      <c r="M33" s="183" t="s">
        <v>226</v>
      </c>
      <c r="N33" s="182"/>
      <c r="O33" s="760"/>
      <c r="P33" s="761"/>
      <c r="Q33" s="750"/>
      <c r="R33" s="750"/>
      <c r="S33" s="750"/>
      <c r="T33" s="750"/>
      <c r="U33" s="751"/>
      <c r="V33" s="116"/>
      <c r="W33" s="914"/>
      <c r="X33" s="915"/>
      <c r="Y33" s="915"/>
      <c r="Z33" s="916"/>
    </row>
    <row r="34" spans="1:29" ht="15.75" customHeight="1" x14ac:dyDescent="0.4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15"/>
      <c r="M34" s="153"/>
      <c r="N34" s="115"/>
      <c r="O34" s="159"/>
      <c r="P34" s="159"/>
      <c r="Q34" s="159"/>
      <c r="R34" s="159"/>
      <c r="S34" s="159"/>
      <c r="T34" s="159"/>
      <c r="U34" s="159"/>
      <c r="V34" s="116"/>
      <c r="W34" s="159"/>
      <c r="X34" s="159"/>
      <c r="Y34" s="159"/>
      <c r="Z34" s="159"/>
    </row>
    <row r="35" spans="1:29" ht="15.75" customHeight="1" thickBot="1" x14ac:dyDescent="0.45">
      <c r="O35" s="695" t="s">
        <v>227</v>
      </c>
      <c r="P35" s="695"/>
      <c r="Q35" s="695"/>
      <c r="R35" s="695"/>
      <c r="S35" s="695"/>
      <c r="T35" s="695"/>
      <c r="U35" s="695"/>
      <c r="V35" s="695"/>
      <c r="W35" s="695"/>
      <c r="X35" s="695"/>
      <c r="Y35" s="695"/>
      <c r="Z35" s="695"/>
    </row>
    <row r="36" spans="1:29" ht="20.100000000000001" customHeight="1" thickBot="1" x14ac:dyDescent="0.45">
      <c r="A36" s="741" t="str">
        <f>A8</f>
        <v>Ａブロック</v>
      </c>
      <c r="B36" s="742"/>
      <c r="C36" s="742"/>
      <c r="D36" s="743"/>
      <c r="E36" s="744" t="str">
        <f>A37</f>
        <v>ともぞうＳＣ　Ｂ</v>
      </c>
      <c r="F36" s="744"/>
      <c r="G36" s="744"/>
      <c r="H36" s="684"/>
      <c r="I36" s="683" t="str">
        <f>A38</f>
        <v>清原ＳＳＳ</v>
      </c>
      <c r="J36" s="744"/>
      <c r="K36" s="744"/>
      <c r="L36" s="684"/>
      <c r="M36" s="683" t="str">
        <f>A39</f>
        <v>WEST FOOTBALL COMMUNITY</v>
      </c>
      <c r="N36" s="744"/>
      <c r="O36" s="744"/>
      <c r="P36" s="684"/>
      <c r="Q36" s="728"/>
      <c r="R36" s="729"/>
      <c r="S36" s="729"/>
      <c r="T36" s="730"/>
      <c r="U36" s="683" t="s">
        <v>228</v>
      </c>
      <c r="V36" s="684"/>
      <c r="W36" s="683" t="s">
        <v>223</v>
      </c>
      <c r="X36" s="684"/>
      <c r="Y36" s="683" t="s">
        <v>229</v>
      </c>
      <c r="Z36" s="684"/>
      <c r="AA36" s="683" t="s">
        <v>281</v>
      </c>
      <c r="AB36" s="684"/>
      <c r="AC36" s="209" t="s">
        <v>230</v>
      </c>
    </row>
    <row r="37" spans="1:29" ht="20.100000000000001" customHeight="1" x14ac:dyDescent="0.4">
      <c r="A37" s="691" t="str">
        <f>D8</f>
        <v>ともぞうＳＣ　Ｂ</v>
      </c>
      <c r="B37" s="702"/>
      <c r="C37" s="702"/>
      <c r="D37" s="703"/>
      <c r="E37" s="173"/>
      <c r="F37" s="173"/>
      <c r="G37" s="173"/>
      <c r="H37" s="174"/>
      <c r="I37" s="137" t="str">
        <f>IF(J37&gt;L37,"○",IF(J37&lt;L37,"×",IF(J37=L37,"△")))</f>
        <v>△</v>
      </c>
      <c r="J37" s="136"/>
      <c r="K37" s="166" t="s">
        <v>226</v>
      </c>
      <c r="L37" s="137"/>
      <c r="M37" s="139" t="str">
        <f>IF(N37&gt;P37,"○",IF(N37&lt;P37,"×",IF(N37=P37,"△")))</f>
        <v>△</v>
      </c>
      <c r="N37" s="136"/>
      <c r="O37" s="166" t="s">
        <v>226</v>
      </c>
      <c r="P37" s="138"/>
      <c r="Q37" s="731"/>
      <c r="R37" s="732"/>
      <c r="S37" s="732"/>
      <c r="T37" s="733"/>
      <c r="U37" s="338">
        <f>COUNTIF(E37:E37:M37,"○")*3+COUNTIF(E37:M37,"△")</f>
        <v>2</v>
      </c>
      <c r="V37" s="339" t="e">
        <f>COUNTIF(#REF!,"○")*3+COUNTIF(#REF!,"△")</f>
        <v>#REF!</v>
      </c>
      <c r="W37" s="337">
        <f>J37+N37</f>
        <v>0</v>
      </c>
      <c r="X37" s="339"/>
      <c r="Y37" s="337">
        <f>L37+P37</f>
        <v>0</v>
      </c>
      <c r="Z37" s="339"/>
      <c r="AA37" s="685">
        <f>W37-Y37</f>
        <v>0</v>
      </c>
      <c r="AB37" s="686"/>
      <c r="AC37" s="210"/>
    </row>
    <row r="38" spans="1:29" ht="20.100000000000001" customHeight="1" x14ac:dyDescent="0.4">
      <c r="A38" s="687" t="str">
        <f>D9</f>
        <v>清原ＳＳＳ</v>
      </c>
      <c r="B38" s="704"/>
      <c r="C38" s="704"/>
      <c r="D38" s="705"/>
      <c r="E38" s="134" t="str">
        <f>IF(F38&gt;H38,"○",IF(F38&lt;H38,"×",IF(F38=H38,"△")))</f>
        <v>△</v>
      </c>
      <c r="F38" s="184"/>
      <c r="G38" s="168" t="s">
        <v>226</v>
      </c>
      <c r="H38" s="135"/>
      <c r="I38" s="175"/>
      <c r="J38" s="175"/>
      <c r="K38" s="175"/>
      <c r="L38" s="175"/>
      <c r="M38" s="133" t="str">
        <f>IF(N38&gt;P38,"○",IF(N38&lt;P38,"×",IF(N38=P38,"△")))</f>
        <v>△</v>
      </c>
      <c r="N38" s="184"/>
      <c r="O38" s="168" t="s">
        <v>226</v>
      </c>
      <c r="P38" s="135"/>
      <c r="Q38" s="731"/>
      <c r="R38" s="732"/>
      <c r="S38" s="732"/>
      <c r="T38" s="733"/>
      <c r="U38" s="338">
        <f>COUNTIF(E38:E38:M38,"○")*3+COUNTIF(E38:M38,"△")</f>
        <v>2</v>
      </c>
      <c r="V38" s="339" t="e">
        <f>COUNTIF(#REF!,"○")*3+COUNTIF(#REF!,"△")</f>
        <v>#REF!</v>
      </c>
      <c r="W38" s="337">
        <f t="shared" ref="W38:W39" si="0">J38+N38</f>
        <v>0</v>
      </c>
      <c r="X38" s="339"/>
      <c r="Y38" s="337">
        <f t="shared" ref="Y38:Y39" si="1">L38+P38</f>
        <v>0</v>
      </c>
      <c r="Z38" s="339"/>
      <c r="AA38" s="345">
        <f t="shared" ref="AA38:AA39" si="2">W38-Y38</f>
        <v>0</v>
      </c>
      <c r="AB38" s="745"/>
      <c r="AC38" s="210"/>
    </row>
    <row r="39" spans="1:29" ht="20.100000000000001" customHeight="1" thickBot="1" x14ac:dyDescent="0.45">
      <c r="A39" s="749" t="str">
        <f>D10</f>
        <v>WEST FOOTBALL COMMUNITY</v>
      </c>
      <c r="B39" s="750"/>
      <c r="C39" s="750"/>
      <c r="D39" s="751"/>
      <c r="E39" s="185" t="str">
        <f>IF(F39&gt;H39,"○",IF(F39&lt;H39,"×",IF(F39=H39,"△")))</f>
        <v>△</v>
      </c>
      <c r="F39" s="170"/>
      <c r="G39" s="186" t="s">
        <v>226</v>
      </c>
      <c r="H39" s="172"/>
      <c r="I39" s="185" t="str">
        <f>IF(J39&gt;L39,"○",IF(J39&lt;L39,"×",IF(J39=L39,"△")))</f>
        <v>△</v>
      </c>
      <c r="J39" s="170"/>
      <c r="K39" s="186" t="s">
        <v>226</v>
      </c>
      <c r="L39" s="185"/>
      <c r="M39" s="176"/>
      <c r="N39" s="177"/>
      <c r="O39" s="196"/>
      <c r="P39" s="179"/>
      <c r="Q39" s="734"/>
      <c r="R39" s="735"/>
      <c r="S39" s="735"/>
      <c r="T39" s="736"/>
      <c r="U39" s="752">
        <f>COUNTIF(E39:E39:M39,"○")*3+COUNTIF(E39:M39,"△")</f>
        <v>2</v>
      </c>
      <c r="V39" s="753" t="e">
        <f>COUNTIF(#REF!,"○")*3+COUNTIF(#REF!,"△")</f>
        <v>#REF!</v>
      </c>
      <c r="W39" s="754">
        <f t="shared" si="0"/>
        <v>0</v>
      </c>
      <c r="X39" s="753"/>
      <c r="Y39" s="754">
        <f t="shared" si="1"/>
        <v>0</v>
      </c>
      <c r="Z39" s="753"/>
      <c r="AA39" s="746">
        <f t="shared" si="2"/>
        <v>0</v>
      </c>
      <c r="AB39" s="747"/>
      <c r="AC39" s="211"/>
    </row>
    <row r="40" spans="1:29" ht="9" customHeight="1" thickBot="1" x14ac:dyDescent="0.45"/>
    <row r="41" spans="1:29" ht="20.100000000000001" customHeight="1" thickBot="1" x14ac:dyDescent="0.45">
      <c r="A41" s="741" t="str">
        <f>J8</f>
        <v>Bブロック</v>
      </c>
      <c r="B41" s="742"/>
      <c r="C41" s="742"/>
      <c r="D41" s="743"/>
      <c r="E41" s="744" t="str">
        <f>A42</f>
        <v>昭和・戸祭ＳＣ</v>
      </c>
      <c r="F41" s="744"/>
      <c r="G41" s="744"/>
      <c r="H41" s="684"/>
      <c r="I41" s="683" t="str">
        <f>A43</f>
        <v>ともぞうＳＣ</v>
      </c>
      <c r="J41" s="744"/>
      <c r="K41" s="744"/>
      <c r="L41" s="684"/>
      <c r="M41" s="683" t="str">
        <f>A44</f>
        <v>宝木キッカーズ</v>
      </c>
      <c r="N41" s="744"/>
      <c r="O41" s="744"/>
      <c r="P41" s="684"/>
      <c r="Q41" s="728"/>
      <c r="R41" s="729"/>
      <c r="S41" s="729"/>
      <c r="T41" s="730"/>
      <c r="U41" s="683" t="s">
        <v>228</v>
      </c>
      <c r="V41" s="684"/>
      <c r="W41" s="683" t="s">
        <v>223</v>
      </c>
      <c r="X41" s="684"/>
      <c r="Y41" s="683" t="s">
        <v>229</v>
      </c>
      <c r="Z41" s="684"/>
      <c r="AA41" s="683" t="s">
        <v>281</v>
      </c>
      <c r="AB41" s="684"/>
      <c r="AC41" s="209" t="s">
        <v>230</v>
      </c>
    </row>
    <row r="42" spans="1:29" ht="20.100000000000001" customHeight="1" x14ac:dyDescent="0.4">
      <c r="A42" s="691" t="str">
        <f>M8</f>
        <v>昭和・戸祭ＳＣ</v>
      </c>
      <c r="B42" s="702"/>
      <c r="C42" s="702"/>
      <c r="D42" s="703"/>
      <c r="E42" s="173"/>
      <c r="F42" s="173"/>
      <c r="G42" s="173"/>
      <c r="H42" s="174"/>
      <c r="I42" s="137" t="str">
        <f>IF(J42&gt;L42,"○",IF(J42&lt;L42,"×",IF(J42=L42,"△")))</f>
        <v>△</v>
      </c>
      <c r="J42" s="136"/>
      <c r="K42" s="166" t="s">
        <v>226</v>
      </c>
      <c r="L42" s="137"/>
      <c r="M42" s="139" t="str">
        <f>IF(N42&gt;P42,"○",IF(N42&lt;P42,"×",IF(N42=P42,"△")))</f>
        <v>△</v>
      </c>
      <c r="N42" s="136"/>
      <c r="O42" s="166" t="s">
        <v>226</v>
      </c>
      <c r="P42" s="138"/>
      <c r="Q42" s="731"/>
      <c r="R42" s="732"/>
      <c r="S42" s="732"/>
      <c r="T42" s="733"/>
      <c r="U42" s="338">
        <f>COUNTIF(E42:E42:M42,"○")*3+COUNTIF(E42:M42,"△")</f>
        <v>2</v>
      </c>
      <c r="V42" s="339" t="e">
        <f>COUNTIF(#REF!,"○")*3+COUNTIF(#REF!,"△")</f>
        <v>#REF!</v>
      </c>
      <c r="W42" s="337">
        <f>J42+N42</f>
        <v>0</v>
      </c>
      <c r="X42" s="339"/>
      <c r="Y42" s="337">
        <f>L42+P42</f>
        <v>0</v>
      </c>
      <c r="Z42" s="339"/>
      <c r="AA42" s="685">
        <f>W42-Y42</f>
        <v>0</v>
      </c>
      <c r="AB42" s="686"/>
      <c r="AC42" s="210"/>
    </row>
    <row r="43" spans="1:29" ht="20.100000000000001" customHeight="1" x14ac:dyDescent="0.4">
      <c r="A43" s="687" t="str">
        <f>M9</f>
        <v>ともぞうＳＣ</v>
      </c>
      <c r="B43" s="704"/>
      <c r="C43" s="704"/>
      <c r="D43" s="705"/>
      <c r="E43" s="134" t="str">
        <f>IF(F43&gt;H43,"○",IF(F43&lt;H43,"×",IF(F43=H43,"△")))</f>
        <v>△</v>
      </c>
      <c r="F43" s="184"/>
      <c r="G43" s="168" t="s">
        <v>226</v>
      </c>
      <c r="H43" s="135"/>
      <c r="I43" s="175"/>
      <c r="J43" s="175"/>
      <c r="K43" s="175"/>
      <c r="L43" s="175"/>
      <c r="M43" s="133" t="str">
        <f>IF(N43&gt;P43,"○",IF(N43&lt;P43,"×",IF(N43=P43,"△")))</f>
        <v>△</v>
      </c>
      <c r="N43" s="184"/>
      <c r="O43" s="168" t="s">
        <v>226</v>
      </c>
      <c r="P43" s="135"/>
      <c r="Q43" s="731"/>
      <c r="R43" s="732"/>
      <c r="S43" s="732"/>
      <c r="T43" s="733"/>
      <c r="U43" s="338">
        <f>COUNTIF(E43:E43:M43,"○")*3+COUNTIF(E43:M43,"△")</f>
        <v>2</v>
      </c>
      <c r="V43" s="339" t="e">
        <f>COUNTIF(#REF!,"○")*3+COUNTIF(#REF!,"△")</f>
        <v>#REF!</v>
      </c>
      <c r="W43" s="337">
        <f t="shared" ref="W43:W44" si="3">J43+N43</f>
        <v>0</v>
      </c>
      <c r="X43" s="339"/>
      <c r="Y43" s="337">
        <f t="shared" ref="Y43:Y44" si="4">L43+P43</f>
        <v>0</v>
      </c>
      <c r="Z43" s="339"/>
      <c r="AA43" s="345">
        <f t="shared" ref="AA43:AA44" si="5">W43-Y43</f>
        <v>0</v>
      </c>
      <c r="AB43" s="745"/>
      <c r="AC43" s="210"/>
    </row>
    <row r="44" spans="1:29" ht="20.100000000000001" customHeight="1" thickBot="1" x14ac:dyDescent="0.45">
      <c r="A44" s="749" t="str">
        <f>M10</f>
        <v>宝木キッカーズ</v>
      </c>
      <c r="B44" s="750"/>
      <c r="C44" s="750"/>
      <c r="D44" s="751"/>
      <c r="E44" s="185" t="str">
        <f>IF(F44&gt;H44,"○",IF(F44&lt;H44,"×",IF(F44=H44,"△")))</f>
        <v>△</v>
      </c>
      <c r="F44" s="170"/>
      <c r="G44" s="186" t="s">
        <v>226</v>
      </c>
      <c r="H44" s="172"/>
      <c r="I44" s="185" t="str">
        <f>IF(J44&gt;L44,"○",IF(J44&lt;L44,"×",IF(J44=L44,"△")))</f>
        <v>△</v>
      </c>
      <c r="J44" s="170"/>
      <c r="K44" s="186" t="s">
        <v>226</v>
      </c>
      <c r="L44" s="185"/>
      <c r="M44" s="176"/>
      <c r="N44" s="177"/>
      <c r="O44" s="196"/>
      <c r="P44" s="179"/>
      <c r="Q44" s="734"/>
      <c r="R44" s="735"/>
      <c r="S44" s="735"/>
      <c r="T44" s="736"/>
      <c r="U44" s="752">
        <f>COUNTIF(E44:E44:M44,"○")*3+COUNTIF(E44:M44,"△")</f>
        <v>2</v>
      </c>
      <c r="V44" s="753" t="e">
        <f>COUNTIF(#REF!,"○")*3+COUNTIF(#REF!,"△")</f>
        <v>#REF!</v>
      </c>
      <c r="W44" s="754">
        <f t="shared" si="3"/>
        <v>0</v>
      </c>
      <c r="X44" s="753"/>
      <c r="Y44" s="754">
        <f t="shared" si="4"/>
        <v>0</v>
      </c>
      <c r="Z44" s="753"/>
      <c r="AA44" s="746">
        <f t="shared" si="5"/>
        <v>0</v>
      </c>
      <c r="AB44" s="747"/>
      <c r="AC44" s="211"/>
    </row>
    <row r="45" spans="1:29" ht="15" thickBot="1" x14ac:dyDescent="0.45"/>
    <row r="46" spans="1:29" ht="20.100000000000001" customHeight="1" thickBot="1" x14ac:dyDescent="0.45">
      <c r="A46" s="741" t="str">
        <f>S8</f>
        <v>Cブロック</v>
      </c>
      <c r="B46" s="742"/>
      <c r="C46" s="742"/>
      <c r="D46" s="743"/>
      <c r="E46" s="744" t="str">
        <f>A47</f>
        <v>泉ＦＣ宇都宮</v>
      </c>
      <c r="F46" s="744"/>
      <c r="G46" s="744"/>
      <c r="H46" s="684"/>
      <c r="I46" s="683" t="str">
        <f>A48</f>
        <v>ＳＵＧＡＯ　ＳＣ</v>
      </c>
      <c r="J46" s="744"/>
      <c r="K46" s="744"/>
      <c r="L46" s="684"/>
      <c r="M46" s="683" t="str">
        <f>A49</f>
        <v>ブラットレスＳＣ</v>
      </c>
      <c r="N46" s="744"/>
      <c r="O46" s="744"/>
      <c r="P46" s="684"/>
      <c r="Q46" s="728"/>
      <c r="R46" s="729"/>
      <c r="S46" s="729"/>
      <c r="T46" s="730"/>
      <c r="U46" s="683" t="s">
        <v>228</v>
      </c>
      <c r="V46" s="684"/>
      <c r="W46" s="683" t="s">
        <v>223</v>
      </c>
      <c r="X46" s="684"/>
      <c r="Y46" s="683" t="s">
        <v>229</v>
      </c>
      <c r="Z46" s="684"/>
      <c r="AA46" s="683" t="s">
        <v>281</v>
      </c>
      <c r="AB46" s="684"/>
      <c r="AC46" s="209" t="s">
        <v>230</v>
      </c>
    </row>
    <row r="47" spans="1:29" ht="20.100000000000001" customHeight="1" x14ac:dyDescent="0.4">
      <c r="A47" s="691" t="str">
        <f>V8</f>
        <v>泉ＦＣ宇都宮</v>
      </c>
      <c r="B47" s="702"/>
      <c r="C47" s="702"/>
      <c r="D47" s="703"/>
      <c r="E47" s="173"/>
      <c r="F47" s="173"/>
      <c r="G47" s="173"/>
      <c r="H47" s="174"/>
      <c r="I47" s="137" t="str">
        <f>IF(J47&gt;L47,"○",IF(J47&lt;L47,"×",IF(J47=L47,"△")))</f>
        <v>△</v>
      </c>
      <c r="J47" s="136"/>
      <c r="K47" s="166" t="s">
        <v>226</v>
      </c>
      <c r="L47" s="137"/>
      <c r="M47" s="139" t="str">
        <f>IF(N47&gt;P47,"○",IF(N47&lt;P47,"×",IF(N47=P47,"△")))</f>
        <v>△</v>
      </c>
      <c r="N47" s="136"/>
      <c r="O47" s="166" t="s">
        <v>226</v>
      </c>
      <c r="P47" s="138"/>
      <c r="Q47" s="731"/>
      <c r="R47" s="732"/>
      <c r="S47" s="732"/>
      <c r="T47" s="733"/>
      <c r="U47" s="338">
        <f>COUNTIF(E47:E47:M47,"○")*3+COUNTIF(E47:M47,"△")</f>
        <v>2</v>
      </c>
      <c r="V47" s="339" t="e">
        <f>COUNTIF(#REF!,"○")*3+COUNTIF(#REF!,"△")</f>
        <v>#REF!</v>
      </c>
      <c r="W47" s="337">
        <f>J47+N47</f>
        <v>0</v>
      </c>
      <c r="X47" s="339"/>
      <c r="Y47" s="337">
        <f>L47+P47</f>
        <v>0</v>
      </c>
      <c r="Z47" s="339"/>
      <c r="AA47" s="685">
        <f>W47-Y47</f>
        <v>0</v>
      </c>
      <c r="AB47" s="686"/>
      <c r="AC47" s="210"/>
    </row>
    <row r="48" spans="1:29" ht="20.100000000000001" customHeight="1" x14ac:dyDescent="0.4">
      <c r="A48" s="687" t="str">
        <f>V9</f>
        <v>ＳＵＧＡＯ　ＳＣ</v>
      </c>
      <c r="B48" s="704"/>
      <c r="C48" s="704"/>
      <c r="D48" s="705"/>
      <c r="E48" s="134" t="str">
        <f>IF(F48&gt;H48,"○",IF(F48&lt;H48,"×",IF(F48=H48,"△")))</f>
        <v>△</v>
      </c>
      <c r="F48" s="184"/>
      <c r="G48" s="168" t="s">
        <v>226</v>
      </c>
      <c r="H48" s="135"/>
      <c r="I48" s="175"/>
      <c r="J48" s="175"/>
      <c r="K48" s="175"/>
      <c r="L48" s="175"/>
      <c r="M48" s="133" t="str">
        <f>IF(N48&gt;P48,"○",IF(N48&lt;P48,"×",IF(N48=P48,"△")))</f>
        <v>△</v>
      </c>
      <c r="N48" s="184"/>
      <c r="O48" s="168" t="s">
        <v>226</v>
      </c>
      <c r="P48" s="135"/>
      <c r="Q48" s="731"/>
      <c r="R48" s="732"/>
      <c r="S48" s="732"/>
      <c r="T48" s="733"/>
      <c r="U48" s="338">
        <f>COUNTIF(E48:E48:M48,"○")*3+COUNTIF(E48:M48,"△")</f>
        <v>2</v>
      </c>
      <c r="V48" s="339" t="e">
        <f>COUNTIF(#REF!,"○")*3+COUNTIF(#REF!,"△")</f>
        <v>#REF!</v>
      </c>
      <c r="W48" s="337">
        <f t="shared" ref="W48:W49" si="6">J48+N48</f>
        <v>0</v>
      </c>
      <c r="X48" s="339"/>
      <c r="Y48" s="337">
        <f t="shared" ref="Y48:Y49" si="7">L48+P48</f>
        <v>0</v>
      </c>
      <c r="Z48" s="339"/>
      <c r="AA48" s="345">
        <f t="shared" ref="AA48:AA49" si="8">W48-Y48</f>
        <v>0</v>
      </c>
      <c r="AB48" s="745"/>
      <c r="AC48" s="210"/>
    </row>
    <row r="49" spans="1:29" ht="20.100000000000001" customHeight="1" thickBot="1" x14ac:dyDescent="0.45">
      <c r="A49" s="749" t="str">
        <f>V10</f>
        <v>ブラットレスＳＣ</v>
      </c>
      <c r="B49" s="750"/>
      <c r="C49" s="750"/>
      <c r="D49" s="751"/>
      <c r="E49" s="185" t="str">
        <f>IF(F49&gt;H49,"○",IF(F49&lt;H49,"×",IF(F49=H49,"△")))</f>
        <v>△</v>
      </c>
      <c r="F49" s="170"/>
      <c r="G49" s="186" t="s">
        <v>226</v>
      </c>
      <c r="H49" s="172"/>
      <c r="I49" s="185" t="str">
        <f>IF(J49&gt;L49,"○",IF(J49&lt;L49,"×",IF(J49=L49,"△")))</f>
        <v>△</v>
      </c>
      <c r="J49" s="170"/>
      <c r="K49" s="186" t="s">
        <v>226</v>
      </c>
      <c r="L49" s="185"/>
      <c r="M49" s="176"/>
      <c r="N49" s="177"/>
      <c r="O49" s="196"/>
      <c r="P49" s="179"/>
      <c r="Q49" s="734"/>
      <c r="R49" s="735"/>
      <c r="S49" s="735"/>
      <c r="T49" s="736"/>
      <c r="U49" s="752">
        <f>COUNTIF(E49:E49:M49,"○")*3+COUNTIF(E49:M49,"△")</f>
        <v>2</v>
      </c>
      <c r="V49" s="753" t="e">
        <f>COUNTIF(#REF!,"○")*3+COUNTIF(#REF!,"△")</f>
        <v>#REF!</v>
      </c>
      <c r="W49" s="754">
        <f t="shared" si="6"/>
        <v>0</v>
      </c>
      <c r="X49" s="753"/>
      <c r="Y49" s="754">
        <f t="shared" si="7"/>
        <v>0</v>
      </c>
      <c r="Z49" s="753"/>
      <c r="AA49" s="746">
        <f t="shared" si="8"/>
        <v>0</v>
      </c>
      <c r="AB49" s="747"/>
      <c r="AC49" s="211"/>
    </row>
  </sheetData>
  <mergeCells count="202">
    <mergeCell ref="D10:H10"/>
    <mergeCell ref="M10:Q10"/>
    <mergeCell ref="V10:Z10"/>
    <mergeCell ref="B13:D13"/>
    <mergeCell ref="E13:I13"/>
    <mergeCell ref="J13:P13"/>
    <mergeCell ref="Q13:U13"/>
    <mergeCell ref="W13:Z13"/>
    <mergeCell ref="U5:Z5"/>
    <mergeCell ref="A8:B10"/>
    <mergeCell ref="D8:H8"/>
    <mergeCell ref="J8:K10"/>
    <mergeCell ref="M8:Q8"/>
    <mergeCell ref="S8:T10"/>
    <mergeCell ref="V8:Z8"/>
    <mergeCell ref="D9:H9"/>
    <mergeCell ref="M9:Q9"/>
    <mergeCell ref="V9:Z9"/>
    <mergeCell ref="W14:X15"/>
    <mergeCell ref="Y14:Z15"/>
    <mergeCell ref="A16:A17"/>
    <mergeCell ref="B16:D17"/>
    <mergeCell ref="E16:I17"/>
    <mergeCell ref="J16:K17"/>
    <mergeCell ref="O16:P17"/>
    <mergeCell ref="Q16:U17"/>
    <mergeCell ref="W16:X17"/>
    <mergeCell ref="Y16:Z17"/>
    <mergeCell ref="A14:A15"/>
    <mergeCell ref="B14:D15"/>
    <mergeCell ref="E14:I15"/>
    <mergeCell ref="J14:K15"/>
    <mergeCell ref="O14:P15"/>
    <mergeCell ref="Q14:U15"/>
    <mergeCell ref="W18:X19"/>
    <mergeCell ref="Y18:Z19"/>
    <mergeCell ref="A20:A21"/>
    <mergeCell ref="B20:D21"/>
    <mergeCell ref="E20:I21"/>
    <mergeCell ref="J20:K21"/>
    <mergeCell ref="O20:P21"/>
    <mergeCell ref="Q20:U21"/>
    <mergeCell ref="W20:X21"/>
    <mergeCell ref="Y20:Z21"/>
    <mergeCell ref="A18:A19"/>
    <mergeCell ref="B18:D19"/>
    <mergeCell ref="E18:I19"/>
    <mergeCell ref="J18:K19"/>
    <mergeCell ref="O18:P19"/>
    <mergeCell ref="Q18:U19"/>
    <mergeCell ref="W22:X23"/>
    <mergeCell ref="Y22:Z23"/>
    <mergeCell ref="A24:A25"/>
    <mergeCell ref="B24:D25"/>
    <mergeCell ref="E24:I25"/>
    <mergeCell ref="J24:K25"/>
    <mergeCell ref="O24:P25"/>
    <mergeCell ref="Q24:U25"/>
    <mergeCell ref="W24:X25"/>
    <mergeCell ref="Y24:Z25"/>
    <mergeCell ref="A22:A23"/>
    <mergeCell ref="B22:D23"/>
    <mergeCell ref="E22:I23"/>
    <mergeCell ref="J22:K23"/>
    <mergeCell ref="O22:P23"/>
    <mergeCell ref="Q22:U23"/>
    <mergeCell ref="W26:X27"/>
    <mergeCell ref="Y26:Z27"/>
    <mergeCell ref="A28:A29"/>
    <mergeCell ref="B28:D29"/>
    <mergeCell ref="E28:I29"/>
    <mergeCell ref="J28:K29"/>
    <mergeCell ref="O28:P29"/>
    <mergeCell ref="Q28:U29"/>
    <mergeCell ref="W28:X29"/>
    <mergeCell ref="Y28:Z29"/>
    <mergeCell ref="A26:A27"/>
    <mergeCell ref="B26:D27"/>
    <mergeCell ref="E26:I27"/>
    <mergeCell ref="J26:K27"/>
    <mergeCell ref="O26:P27"/>
    <mergeCell ref="Q26:U27"/>
    <mergeCell ref="W30:X31"/>
    <mergeCell ref="Y30:Z31"/>
    <mergeCell ref="A32:A33"/>
    <mergeCell ref="B32:D33"/>
    <mergeCell ref="E32:I33"/>
    <mergeCell ref="J32:K33"/>
    <mergeCell ref="O32:P33"/>
    <mergeCell ref="Q32:U33"/>
    <mergeCell ref="W32:X33"/>
    <mergeCell ref="Y32:Z33"/>
    <mergeCell ref="A30:A31"/>
    <mergeCell ref="B30:D31"/>
    <mergeCell ref="E30:I31"/>
    <mergeCell ref="J30:K31"/>
    <mergeCell ref="O30:P31"/>
    <mergeCell ref="Q30:U31"/>
    <mergeCell ref="AA36:AB36"/>
    <mergeCell ref="A37:D37"/>
    <mergeCell ref="U37:V37"/>
    <mergeCell ref="W37:X37"/>
    <mergeCell ref="Y37:Z37"/>
    <mergeCell ref="AA37:AB37"/>
    <mergeCell ref="O35:Z35"/>
    <mergeCell ref="A36:D36"/>
    <mergeCell ref="E36:H36"/>
    <mergeCell ref="I36:L36"/>
    <mergeCell ref="M36:P36"/>
    <mergeCell ref="Q36:T39"/>
    <mergeCell ref="U36:V36"/>
    <mergeCell ref="W36:X36"/>
    <mergeCell ref="Y36:Z36"/>
    <mergeCell ref="A38:D38"/>
    <mergeCell ref="U41:V41"/>
    <mergeCell ref="W41:X41"/>
    <mergeCell ref="Y41:Z41"/>
    <mergeCell ref="AA41:AB41"/>
    <mergeCell ref="U38:V38"/>
    <mergeCell ref="W38:X38"/>
    <mergeCell ref="Y38:Z38"/>
    <mergeCell ref="AA38:AB38"/>
    <mergeCell ref="A39:D39"/>
    <mergeCell ref="U39:V39"/>
    <mergeCell ref="W39:X39"/>
    <mergeCell ref="Y39:Z39"/>
    <mergeCell ref="AA39:AB39"/>
    <mergeCell ref="AO13:AR13"/>
    <mergeCell ref="AF14:AI14"/>
    <mergeCell ref="AF15:AI15"/>
    <mergeCell ref="AF16:AI16"/>
    <mergeCell ref="A49:D49"/>
    <mergeCell ref="U44:V44"/>
    <mergeCell ref="W44:X44"/>
    <mergeCell ref="Y44:Z44"/>
    <mergeCell ref="AA44:AB44"/>
    <mergeCell ref="A48:D48"/>
    <mergeCell ref="U43:V43"/>
    <mergeCell ref="W43:X43"/>
    <mergeCell ref="Y43:Z43"/>
    <mergeCell ref="AA43:AB43"/>
    <mergeCell ref="A47:D47"/>
    <mergeCell ref="U42:V42"/>
    <mergeCell ref="W42:X42"/>
    <mergeCell ref="Y42:Z42"/>
    <mergeCell ref="AA42:AB42"/>
    <mergeCell ref="A46:D46"/>
    <mergeCell ref="E46:H46"/>
    <mergeCell ref="I46:L46"/>
    <mergeCell ref="M46:P46"/>
    <mergeCell ref="Q41:T44"/>
    <mergeCell ref="AF23:AI23"/>
    <mergeCell ref="AF5:AF6"/>
    <mergeCell ref="AG5:AL6"/>
    <mergeCell ref="AD7:AD10"/>
    <mergeCell ref="AF7:AF8"/>
    <mergeCell ref="AG7:AL8"/>
    <mergeCell ref="AF9:AF10"/>
    <mergeCell ref="AG9:AL10"/>
    <mergeCell ref="AF11:AF12"/>
    <mergeCell ref="AG11:AL12"/>
    <mergeCell ref="AF17:AI17"/>
    <mergeCell ref="AF18:AI18"/>
    <mergeCell ref="AF19:AI19"/>
    <mergeCell ref="AF20:AI20"/>
    <mergeCell ref="AF21:AI21"/>
    <mergeCell ref="AF22:AI22"/>
    <mergeCell ref="AE13:AI13"/>
    <mergeCell ref="AJ13:AN13"/>
    <mergeCell ref="AP11:AP12"/>
    <mergeCell ref="AQ11:AV12"/>
    <mergeCell ref="AP5:AP6"/>
    <mergeCell ref="AQ5:AV6"/>
    <mergeCell ref="AN7:AN10"/>
    <mergeCell ref="AP7:AP8"/>
    <mergeCell ref="AQ7:AV8"/>
    <mergeCell ref="AP9:AP10"/>
    <mergeCell ref="AQ9:AV10"/>
    <mergeCell ref="A41:D41"/>
    <mergeCell ref="E41:H41"/>
    <mergeCell ref="I41:L41"/>
    <mergeCell ref="M41:P41"/>
    <mergeCell ref="A42:D42"/>
    <mergeCell ref="A43:D43"/>
    <mergeCell ref="A44:D44"/>
    <mergeCell ref="AA46:AB46"/>
    <mergeCell ref="U47:V47"/>
    <mergeCell ref="W47:X47"/>
    <mergeCell ref="Y47:Z47"/>
    <mergeCell ref="AA47:AB47"/>
    <mergeCell ref="Q46:T49"/>
    <mergeCell ref="U46:V46"/>
    <mergeCell ref="W46:X46"/>
    <mergeCell ref="Y46:Z46"/>
    <mergeCell ref="U48:V48"/>
    <mergeCell ref="W48:X48"/>
    <mergeCell ref="Y48:Z48"/>
    <mergeCell ref="U49:V49"/>
    <mergeCell ref="W49:X49"/>
    <mergeCell ref="Y49:Z49"/>
    <mergeCell ref="AA49:AB49"/>
    <mergeCell ref="AA48:AB48"/>
  </mergeCells>
  <phoneticPr fontId="10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294967293" verticalDpi="0" r:id="rId1"/>
  <colBreaks count="1" manualBreakCount="1">
    <brk id="29" max="4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F739-2AA2-4C6C-88F2-2843A214589A}">
  <dimension ref="A4:AR49"/>
  <sheetViews>
    <sheetView view="pageBreakPreview" zoomScaleNormal="100" zoomScaleSheetLayoutView="100" workbookViewId="0">
      <selection activeCell="AO12" sqref="AO12"/>
    </sheetView>
  </sheetViews>
  <sheetFormatPr defaultRowHeight="14.25" x14ac:dyDescent="0.4"/>
  <cols>
    <col min="1" max="28" width="3.125" style="154" customWidth="1"/>
    <col min="29" max="29" width="5.5" style="154" customWidth="1"/>
    <col min="30" max="53" width="3.625" style="154" customWidth="1"/>
    <col min="54" max="16384" width="9" style="154"/>
  </cols>
  <sheetData>
    <row r="4" spans="1:44" ht="18.75" customHeight="1" x14ac:dyDescent="0.4">
      <c r="V4" s="180"/>
      <c r="W4" s="180"/>
      <c r="X4" s="180"/>
      <c r="Y4" s="180"/>
      <c r="Z4" s="180"/>
      <c r="AA4" s="152"/>
      <c r="AB4" s="152"/>
    </row>
    <row r="5" spans="1:44" ht="14.25" customHeight="1" x14ac:dyDescent="0.4">
      <c r="U5" s="748">
        <v>43617</v>
      </c>
      <c r="V5" s="748"/>
      <c r="W5" s="748"/>
      <c r="X5" s="748"/>
      <c r="Y5" s="748"/>
      <c r="Z5" s="748"/>
    </row>
    <row r="7" spans="1:44" ht="6" customHeight="1" thickBot="1" x14ac:dyDescent="0.45"/>
    <row r="8" spans="1:44" ht="20.100000000000001" customHeight="1" thickTop="1" x14ac:dyDescent="0.4">
      <c r="B8" s="825" t="s">
        <v>269</v>
      </c>
      <c r="C8" s="826"/>
      <c r="D8" s="155">
        <v>1</v>
      </c>
      <c r="E8" s="831" t="s">
        <v>284</v>
      </c>
      <c r="F8" s="832"/>
      <c r="G8" s="832"/>
      <c r="H8" s="832"/>
      <c r="I8" s="833"/>
      <c r="M8" s="825" t="s">
        <v>282</v>
      </c>
      <c r="N8" s="826"/>
      <c r="O8" s="155">
        <v>1</v>
      </c>
      <c r="P8" s="831" t="s">
        <v>288</v>
      </c>
      <c r="Q8" s="832"/>
      <c r="R8" s="832"/>
      <c r="S8" s="832"/>
      <c r="T8" s="833"/>
    </row>
    <row r="9" spans="1:44" ht="20.100000000000001" customHeight="1" x14ac:dyDescent="0.4">
      <c r="B9" s="827"/>
      <c r="C9" s="828"/>
      <c r="D9" s="156">
        <v>2</v>
      </c>
      <c r="E9" s="834" t="s">
        <v>285</v>
      </c>
      <c r="F9" s="835"/>
      <c r="G9" s="835"/>
      <c r="H9" s="835"/>
      <c r="I9" s="836"/>
      <c r="M9" s="827"/>
      <c r="N9" s="828"/>
      <c r="O9" s="156">
        <v>2</v>
      </c>
      <c r="P9" s="834" t="s">
        <v>289</v>
      </c>
      <c r="Q9" s="835"/>
      <c r="R9" s="835"/>
      <c r="S9" s="835"/>
      <c r="T9" s="836"/>
    </row>
    <row r="10" spans="1:44" ht="20.100000000000001" customHeight="1" x14ac:dyDescent="0.4">
      <c r="B10" s="827"/>
      <c r="C10" s="828"/>
      <c r="D10" s="156">
        <v>3</v>
      </c>
      <c r="E10" s="834" t="s">
        <v>286</v>
      </c>
      <c r="F10" s="835"/>
      <c r="G10" s="835"/>
      <c r="H10" s="835"/>
      <c r="I10" s="836"/>
      <c r="M10" s="827"/>
      <c r="N10" s="828"/>
      <c r="O10" s="156">
        <v>3</v>
      </c>
      <c r="P10" s="834" t="s">
        <v>290</v>
      </c>
      <c r="Q10" s="835"/>
      <c r="R10" s="835"/>
      <c r="S10" s="835"/>
      <c r="T10" s="836"/>
    </row>
    <row r="11" spans="1:44" ht="20.100000000000001" customHeight="1" thickBot="1" x14ac:dyDescent="0.45">
      <c r="B11" s="829"/>
      <c r="C11" s="830"/>
      <c r="D11" s="157">
        <v>4</v>
      </c>
      <c r="E11" s="822" t="s">
        <v>287</v>
      </c>
      <c r="F11" s="823"/>
      <c r="G11" s="823"/>
      <c r="H11" s="823"/>
      <c r="I11" s="824"/>
      <c r="M11" s="829"/>
      <c r="N11" s="830"/>
      <c r="O11" s="157">
        <v>4</v>
      </c>
      <c r="P11" s="822" t="s">
        <v>291</v>
      </c>
      <c r="Q11" s="823"/>
      <c r="R11" s="823"/>
      <c r="S11" s="823"/>
      <c r="T11" s="824"/>
    </row>
    <row r="12" spans="1:44" ht="7.5" customHeight="1" thickTop="1" x14ac:dyDescent="0.4"/>
    <row r="13" spans="1:44" ht="15.75" customHeight="1" thickBot="1" x14ac:dyDescent="0.45">
      <c r="B13" s="61" t="s">
        <v>296</v>
      </c>
    </row>
    <row r="14" spans="1:44" ht="20.25" customHeight="1" thickBot="1" x14ac:dyDescent="0.45">
      <c r="A14" s="158"/>
      <c r="B14" s="715" t="s">
        <v>222</v>
      </c>
      <c r="C14" s="713"/>
      <c r="D14" s="714"/>
      <c r="E14" s="712" t="s">
        <v>225</v>
      </c>
      <c r="F14" s="713"/>
      <c r="G14" s="713"/>
      <c r="H14" s="713"/>
      <c r="I14" s="716"/>
      <c r="J14" s="715" t="s">
        <v>223</v>
      </c>
      <c r="K14" s="713"/>
      <c r="L14" s="713"/>
      <c r="M14" s="713"/>
      <c r="N14" s="713"/>
      <c r="O14" s="713"/>
      <c r="P14" s="716"/>
      <c r="Q14" s="715" t="s">
        <v>225</v>
      </c>
      <c r="R14" s="713"/>
      <c r="S14" s="713"/>
      <c r="T14" s="713"/>
      <c r="U14" s="714"/>
      <c r="V14" s="113"/>
      <c r="W14" s="712" t="s">
        <v>283</v>
      </c>
      <c r="X14" s="713"/>
      <c r="Y14" s="713"/>
      <c r="Z14" s="714"/>
      <c r="AA14" s="809"/>
      <c r="AB14" s="810"/>
      <c r="AE14" s="72"/>
      <c r="AF14" s="84" t="s">
        <v>121</v>
      </c>
      <c r="AG14" s="72"/>
      <c r="AH14" s="72"/>
      <c r="AI14" s="72"/>
      <c r="AJ14" s="72"/>
      <c r="AK14" s="72"/>
      <c r="AL14" s="72"/>
      <c r="AM14" s="72"/>
      <c r="AN14" s="72"/>
      <c r="AO14" s="72"/>
      <c r="AP14" s="150"/>
      <c r="AQ14" s="150"/>
      <c r="AR14" s="150"/>
    </row>
    <row r="15" spans="1:44" ht="15.75" customHeight="1" x14ac:dyDescent="0.4">
      <c r="A15" s="691">
        <v>1</v>
      </c>
      <c r="B15" s="692">
        <v>0.39583333333333331</v>
      </c>
      <c r="C15" s="693"/>
      <c r="D15" s="694"/>
      <c r="E15" s="811" t="str">
        <f>E8</f>
        <v>Ｓ４スペランツァ</v>
      </c>
      <c r="F15" s="812"/>
      <c r="G15" s="812"/>
      <c r="H15" s="812"/>
      <c r="I15" s="813"/>
      <c r="J15" s="814"/>
      <c r="K15" s="815"/>
      <c r="L15" s="160"/>
      <c r="M15" s="161" t="s">
        <v>226</v>
      </c>
      <c r="N15" s="160"/>
      <c r="O15" s="814"/>
      <c r="P15" s="815"/>
      <c r="Q15" s="816" t="str">
        <f>E9</f>
        <v>細谷ＳＣ</v>
      </c>
      <c r="R15" s="812"/>
      <c r="S15" s="812"/>
      <c r="T15" s="812"/>
      <c r="U15" s="817"/>
      <c r="V15" s="116"/>
      <c r="W15" s="818" t="s">
        <v>302</v>
      </c>
      <c r="X15" s="819"/>
      <c r="Y15" s="820" t="s">
        <v>303</v>
      </c>
      <c r="Z15" s="821"/>
      <c r="AA15" s="776"/>
      <c r="AB15" s="777"/>
      <c r="AE15" s="345" t="s">
        <v>6</v>
      </c>
      <c r="AF15" s="346"/>
      <c r="AG15" s="346"/>
      <c r="AH15" s="346"/>
      <c r="AI15" s="923"/>
      <c r="AJ15" s="380" t="s">
        <v>7</v>
      </c>
      <c r="AK15" s="346"/>
      <c r="AL15" s="346"/>
      <c r="AM15" s="346"/>
      <c r="AN15" s="346"/>
      <c r="AO15" s="345" t="s">
        <v>116</v>
      </c>
      <c r="AP15" s="380"/>
      <c r="AQ15" s="380"/>
      <c r="AR15" s="381"/>
    </row>
    <row r="16" spans="1:44" ht="15.75" customHeight="1" x14ac:dyDescent="0.4">
      <c r="A16" s="687"/>
      <c r="B16" s="688"/>
      <c r="C16" s="689"/>
      <c r="D16" s="690"/>
      <c r="E16" s="792"/>
      <c r="F16" s="696"/>
      <c r="G16" s="696"/>
      <c r="H16" s="696"/>
      <c r="I16" s="697"/>
      <c r="J16" s="700"/>
      <c r="K16" s="701"/>
      <c r="L16" s="151"/>
      <c r="M16" s="162" t="s">
        <v>226</v>
      </c>
      <c r="N16" s="151"/>
      <c r="O16" s="700"/>
      <c r="P16" s="701"/>
      <c r="Q16" s="793"/>
      <c r="R16" s="696"/>
      <c r="S16" s="696"/>
      <c r="T16" s="696"/>
      <c r="U16" s="794"/>
      <c r="V16" s="116"/>
      <c r="W16" s="780"/>
      <c r="X16" s="781"/>
      <c r="Y16" s="782"/>
      <c r="Z16" s="783"/>
      <c r="AA16" s="776"/>
      <c r="AB16" s="777"/>
      <c r="AE16" s="126" t="s">
        <v>9</v>
      </c>
      <c r="AF16" s="921" t="s">
        <v>110</v>
      </c>
      <c r="AG16" s="921"/>
      <c r="AH16" s="921"/>
      <c r="AI16" s="922"/>
      <c r="AJ16" s="143" t="s">
        <v>127</v>
      </c>
      <c r="AK16" s="144">
        <v>1</v>
      </c>
      <c r="AL16" s="144" t="s">
        <v>10</v>
      </c>
      <c r="AM16" s="144" t="s">
        <v>127</v>
      </c>
      <c r="AN16" s="144">
        <v>2</v>
      </c>
      <c r="AO16" s="74" t="s">
        <v>128</v>
      </c>
      <c r="AP16" s="144">
        <v>1</v>
      </c>
      <c r="AQ16" s="129" t="s">
        <v>128</v>
      </c>
      <c r="AR16" s="75">
        <v>2</v>
      </c>
    </row>
    <row r="17" spans="1:44" ht="15.75" customHeight="1" x14ac:dyDescent="0.4">
      <c r="A17" s="687">
        <v>2</v>
      </c>
      <c r="B17" s="688">
        <v>0.41319444444444442</v>
      </c>
      <c r="C17" s="689"/>
      <c r="D17" s="690"/>
      <c r="E17" s="784" t="str">
        <f>E10</f>
        <v>ＦＣみらい Ｐ</v>
      </c>
      <c r="F17" s="719"/>
      <c r="G17" s="719"/>
      <c r="H17" s="719"/>
      <c r="I17" s="720"/>
      <c r="J17" s="721"/>
      <c r="K17" s="722"/>
      <c r="L17" s="163"/>
      <c r="M17" s="164" t="s">
        <v>226</v>
      </c>
      <c r="N17" s="163"/>
      <c r="O17" s="721"/>
      <c r="P17" s="722"/>
      <c r="Q17" s="786" t="str">
        <f>E11</f>
        <v>国本ＪＳＣ</v>
      </c>
      <c r="R17" s="719"/>
      <c r="S17" s="719"/>
      <c r="T17" s="719"/>
      <c r="U17" s="787"/>
      <c r="V17" s="116"/>
      <c r="W17" s="778" t="s">
        <v>301</v>
      </c>
      <c r="X17" s="779"/>
      <c r="Y17" s="772" t="s">
        <v>304</v>
      </c>
      <c r="Z17" s="773"/>
      <c r="AA17" s="776"/>
      <c r="AB17" s="777"/>
      <c r="AE17" s="127" t="s">
        <v>0</v>
      </c>
      <c r="AF17" s="917" t="s">
        <v>175</v>
      </c>
      <c r="AG17" s="917"/>
      <c r="AH17" s="917"/>
      <c r="AI17" s="918"/>
      <c r="AJ17" s="141" t="s">
        <v>127</v>
      </c>
      <c r="AK17" s="145">
        <v>3</v>
      </c>
      <c r="AL17" s="145" t="s">
        <v>10</v>
      </c>
      <c r="AM17" s="145" t="s">
        <v>127</v>
      </c>
      <c r="AN17" s="145">
        <v>4</v>
      </c>
      <c r="AO17" s="77" t="s">
        <v>128</v>
      </c>
      <c r="AP17" s="145">
        <v>3</v>
      </c>
      <c r="AQ17" s="130" t="s">
        <v>128</v>
      </c>
      <c r="AR17" s="78">
        <v>4</v>
      </c>
    </row>
    <row r="18" spans="1:44" ht="15.75" customHeight="1" x14ac:dyDescent="0.4">
      <c r="A18" s="687"/>
      <c r="B18" s="688"/>
      <c r="C18" s="689"/>
      <c r="D18" s="690"/>
      <c r="E18" s="792"/>
      <c r="F18" s="696"/>
      <c r="G18" s="696"/>
      <c r="H18" s="696"/>
      <c r="I18" s="697"/>
      <c r="J18" s="700"/>
      <c r="K18" s="701"/>
      <c r="L18" s="151"/>
      <c r="M18" s="162" t="s">
        <v>226</v>
      </c>
      <c r="N18" s="151"/>
      <c r="O18" s="700"/>
      <c r="P18" s="701"/>
      <c r="Q18" s="793"/>
      <c r="R18" s="696"/>
      <c r="S18" s="696"/>
      <c r="T18" s="696"/>
      <c r="U18" s="794"/>
      <c r="V18" s="116"/>
      <c r="W18" s="780"/>
      <c r="X18" s="781"/>
      <c r="Y18" s="782"/>
      <c r="Z18" s="783"/>
      <c r="AA18" s="776"/>
      <c r="AB18" s="777"/>
      <c r="AE18" s="127" t="s">
        <v>1</v>
      </c>
      <c r="AF18" s="917" t="s">
        <v>176</v>
      </c>
      <c r="AG18" s="917"/>
      <c r="AH18" s="917"/>
      <c r="AI18" s="918"/>
      <c r="AJ18" s="141" t="s">
        <v>128</v>
      </c>
      <c r="AK18" s="145">
        <v>1</v>
      </c>
      <c r="AL18" s="145" t="s">
        <v>10</v>
      </c>
      <c r="AM18" s="145" t="s">
        <v>128</v>
      </c>
      <c r="AN18" s="145">
        <v>2</v>
      </c>
      <c r="AO18" s="77" t="s">
        <v>127</v>
      </c>
      <c r="AP18" s="145">
        <v>1</v>
      </c>
      <c r="AQ18" s="130" t="s">
        <v>127</v>
      </c>
      <c r="AR18" s="78">
        <v>2</v>
      </c>
    </row>
    <row r="19" spans="1:44" ht="15.75" customHeight="1" x14ac:dyDescent="0.4">
      <c r="A19" s="687">
        <v>3</v>
      </c>
      <c r="B19" s="688">
        <v>0.43055555555555558</v>
      </c>
      <c r="C19" s="689"/>
      <c r="D19" s="690"/>
      <c r="E19" s="784" t="str">
        <f>P8</f>
        <v>ＦＣみらい Ｖ</v>
      </c>
      <c r="F19" s="719"/>
      <c r="G19" s="719"/>
      <c r="H19" s="719"/>
      <c r="I19" s="720"/>
      <c r="J19" s="721"/>
      <c r="K19" s="722"/>
      <c r="L19" s="163"/>
      <c r="M19" s="164" t="s">
        <v>226</v>
      </c>
      <c r="N19" s="163"/>
      <c r="O19" s="721"/>
      <c r="P19" s="722"/>
      <c r="Q19" s="786" t="str">
        <f>P9</f>
        <v>カテット白沢ＳＳ</v>
      </c>
      <c r="R19" s="719"/>
      <c r="S19" s="719"/>
      <c r="T19" s="719"/>
      <c r="U19" s="787"/>
      <c r="V19" s="116"/>
      <c r="W19" s="778" t="s">
        <v>278</v>
      </c>
      <c r="X19" s="779"/>
      <c r="Y19" s="772" t="s">
        <v>279</v>
      </c>
      <c r="Z19" s="773"/>
      <c r="AA19" s="776"/>
      <c r="AB19" s="777"/>
      <c r="AE19" s="127" t="s">
        <v>11</v>
      </c>
      <c r="AF19" s="917" t="s">
        <v>177</v>
      </c>
      <c r="AG19" s="917"/>
      <c r="AH19" s="917"/>
      <c r="AI19" s="918"/>
      <c r="AJ19" s="141" t="s">
        <v>128</v>
      </c>
      <c r="AK19" s="145">
        <v>3</v>
      </c>
      <c r="AL19" s="145" t="s">
        <v>10</v>
      </c>
      <c r="AM19" s="145" t="s">
        <v>128</v>
      </c>
      <c r="AN19" s="145">
        <v>4</v>
      </c>
      <c r="AO19" s="77" t="s">
        <v>127</v>
      </c>
      <c r="AP19" s="145">
        <v>3</v>
      </c>
      <c r="AQ19" s="130" t="s">
        <v>127</v>
      </c>
      <c r="AR19" s="78">
        <v>4</v>
      </c>
    </row>
    <row r="20" spans="1:44" ht="15.75" customHeight="1" x14ac:dyDescent="0.4">
      <c r="A20" s="687"/>
      <c r="B20" s="688"/>
      <c r="C20" s="689"/>
      <c r="D20" s="690"/>
      <c r="E20" s="792"/>
      <c r="F20" s="696"/>
      <c r="G20" s="696"/>
      <c r="H20" s="696"/>
      <c r="I20" s="697"/>
      <c r="J20" s="700"/>
      <c r="K20" s="701"/>
      <c r="L20" s="151"/>
      <c r="M20" s="162" t="s">
        <v>226</v>
      </c>
      <c r="N20" s="151"/>
      <c r="O20" s="700"/>
      <c r="P20" s="701"/>
      <c r="Q20" s="793"/>
      <c r="R20" s="696"/>
      <c r="S20" s="696"/>
      <c r="T20" s="696"/>
      <c r="U20" s="794"/>
      <c r="V20" s="116"/>
      <c r="W20" s="780"/>
      <c r="X20" s="781"/>
      <c r="Y20" s="782"/>
      <c r="Z20" s="783"/>
      <c r="AA20" s="776"/>
      <c r="AB20" s="777"/>
      <c r="AE20" s="127" t="s">
        <v>132</v>
      </c>
      <c r="AF20" s="917" t="s">
        <v>178</v>
      </c>
      <c r="AG20" s="917"/>
      <c r="AH20" s="917"/>
      <c r="AI20" s="918"/>
      <c r="AJ20" s="141" t="s">
        <v>127</v>
      </c>
      <c r="AK20" s="145">
        <v>1</v>
      </c>
      <c r="AL20" s="145" t="s">
        <v>10</v>
      </c>
      <c r="AM20" s="145" t="s">
        <v>127</v>
      </c>
      <c r="AN20" s="145">
        <v>3</v>
      </c>
      <c r="AO20" s="77" t="s">
        <v>128</v>
      </c>
      <c r="AP20" s="145">
        <v>1</v>
      </c>
      <c r="AQ20" s="130" t="s">
        <v>128</v>
      </c>
      <c r="AR20" s="78">
        <v>3</v>
      </c>
    </row>
    <row r="21" spans="1:44" ht="15.75" customHeight="1" x14ac:dyDescent="0.4">
      <c r="A21" s="687">
        <v>4</v>
      </c>
      <c r="B21" s="688">
        <v>0.44791666666666669</v>
      </c>
      <c r="C21" s="689"/>
      <c r="D21" s="690"/>
      <c r="E21" s="784" t="str">
        <f>P10</f>
        <v>ＦＣグランディール</v>
      </c>
      <c r="F21" s="719"/>
      <c r="G21" s="719"/>
      <c r="H21" s="719"/>
      <c r="I21" s="720"/>
      <c r="J21" s="721"/>
      <c r="K21" s="722"/>
      <c r="L21" s="163"/>
      <c r="M21" s="164" t="s">
        <v>226</v>
      </c>
      <c r="N21" s="163"/>
      <c r="O21" s="721"/>
      <c r="P21" s="722"/>
      <c r="Q21" s="786" t="str">
        <f>P11</f>
        <v>富士見ＳＳＳ</v>
      </c>
      <c r="R21" s="719"/>
      <c r="S21" s="719"/>
      <c r="T21" s="719"/>
      <c r="U21" s="787"/>
      <c r="V21" s="116"/>
      <c r="W21" s="778" t="s">
        <v>280</v>
      </c>
      <c r="X21" s="779"/>
      <c r="Y21" s="772" t="s">
        <v>317</v>
      </c>
      <c r="Z21" s="773"/>
      <c r="AA21" s="776"/>
      <c r="AB21" s="777"/>
      <c r="AE21" s="127" t="s">
        <v>133</v>
      </c>
      <c r="AF21" s="917" t="s">
        <v>179</v>
      </c>
      <c r="AG21" s="917"/>
      <c r="AH21" s="917"/>
      <c r="AI21" s="918"/>
      <c r="AJ21" s="141" t="s">
        <v>127</v>
      </c>
      <c r="AK21" s="145">
        <v>2</v>
      </c>
      <c r="AL21" s="145" t="s">
        <v>10</v>
      </c>
      <c r="AM21" s="145" t="s">
        <v>127</v>
      </c>
      <c r="AN21" s="145">
        <v>4</v>
      </c>
      <c r="AO21" s="77" t="s">
        <v>128</v>
      </c>
      <c r="AP21" s="145">
        <v>2</v>
      </c>
      <c r="AQ21" s="130" t="s">
        <v>128</v>
      </c>
      <c r="AR21" s="78">
        <v>4</v>
      </c>
    </row>
    <row r="22" spans="1:44" ht="15.75" customHeight="1" x14ac:dyDescent="0.4">
      <c r="A22" s="687"/>
      <c r="B22" s="688"/>
      <c r="C22" s="689"/>
      <c r="D22" s="690"/>
      <c r="E22" s="792"/>
      <c r="F22" s="696"/>
      <c r="G22" s="696"/>
      <c r="H22" s="696"/>
      <c r="I22" s="697"/>
      <c r="J22" s="700"/>
      <c r="K22" s="701"/>
      <c r="L22" s="151"/>
      <c r="M22" s="162" t="s">
        <v>226</v>
      </c>
      <c r="N22" s="151"/>
      <c r="O22" s="700"/>
      <c r="P22" s="701"/>
      <c r="Q22" s="793"/>
      <c r="R22" s="696"/>
      <c r="S22" s="696"/>
      <c r="T22" s="696"/>
      <c r="U22" s="794"/>
      <c r="V22" s="116"/>
      <c r="W22" s="780"/>
      <c r="X22" s="781"/>
      <c r="Y22" s="782"/>
      <c r="Z22" s="783"/>
      <c r="AA22" s="776"/>
      <c r="AB22" s="777"/>
      <c r="AE22" s="127" t="s">
        <v>129</v>
      </c>
      <c r="AF22" s="917" t="s">
        <v>126</v>
      </c>
      <c r="AG22" s="917"/>
      <c r="AH22" s="917"/>
      <c r="AI22" s="918"/>
      <c r="AJ22" s="141" t="s">
        <v>128</v>
      </c>
      <c r="AK22" s="145">
        <v>1</v>
      </c>
      <c r="AL22" s="145" t="s">
        <v>10</v>
      </c>
      <c r="AM22" s="145" t="s">
        <v>128</v>
      </c>
      <c r="AN22" s="145">
        <v>3</v>
      </c>
      <c r="AO22" s="77" t="s">
        <v>127</v>
      </c>
      <c r="AP22" s="145">
        <v>1</v>
      </c>
      <c r="AQ22" s="130" t="s">
        <v>127</v>
      </c>
      <c r="AR22" s="78">
        <v>3</v>
      </c>
    </row>
    <row r="23" spans="1:44" ht="15.75" customHeight="1" x14ac:dyDescent="0.4">
      <c r="A23" s="687">
        <v>5</v>
      </c>
      <c r="B23" s="688">
        <v>0.46527777777777773</v>
      </c>
      <c r="C23" s="689"/>
      <c r="D23" s="690"/>
      <c r="E23" s="784" t="str">
        <f>E8</f>
        <v>Ｓ４スペランツァ</v>
      </c>
      <c r="F23" s="719"/>
      <c r="G23" s="719"/>
      <c r="H23" s="719"/>
      <c r="I23" s="720"/>
      <c r="J23" s="721"/>
      <c r="K23" s="722"/>
      <c r="L23" s="163"/>
      <c r="M23" s="164" t="s">
        <v>226</v>
      </c>
      <c r="N23" s="163"/>
      <c r="O23" s="721"/>
      <c r="P23" s="722"/>
      <c r="Q23" s="786" t="str">
        <f>E10</f>
        <v>ＦＣみらい Ｐ</v>
      </c>
      <c r="R23" s="719"/>
      <c r="S23" s="719"/>
      <c r="T23" s="719"/>
      <c r="U23" s="787"/>
      <c r="V23" s="116"/>
      <c r="W23" s="778" t="s">
        <v>302</v>
      </c>
      <c r="X23" s="779"/>
      <c r="Y23" s="772" t="s">
        <v>280</v>
      </c>
      <c r="Z23" s="773"/>
      <c r="AA23" s="776"/>
      <c r="AB23" s="777"/>
      <c r="AE23" s="127" t="s">
        <v>130</v>
      </c>
      <c r="AF23" s="917" t="s">
        <v>172</v>
      </c>
      <c r="AG23" s="917"/>
      <c r="AH23" s="917"/>
      <c r="AI23" s="918"/>
      <c r="AJ23" s="141" t="s">
        <v>128</v>
      </c>
      <c r="AK23" s="145">
        <v>2</v>
      </c>
      <c r="AL23" s="145" t="s">
        <v>10</v>
      </c>
      <c r="AM23" s="145" t="s">
        <v>128</v>
      </c>
      <c r="AN23" s="145">
        <v>4</v>
      </c>
      <c r="AO23" s="77" t="s">
        <v>127</v>
      </c>
      <c r="AP23" s="145">
        <v>2</v>
      </c>
      <c r="AQ23" s="130" t="s">
        <v>127</v>
      </c>
      <c r="AR23" s="78">
        <v>4</v>
      </c>
    </row>
    <row r="24" spans="1:44" ht="15.75" customHeight="1" x14ac:dyDescent="0.4">
      <c r="A24" s="687"/>
      <c r="B24" s="688"/>
      <c r="C24" s="689"/>
      <c r="D24" s="690"/>
      <c r="E24" s="792"/>
      <c r="F24" s="696"/>
      <c r="G24" s="696"/>
      <c r="H24" s="696"/>
      <c r="I24" s="697"/>
      <c r="J24" s="700"/>
      <c r="K24" s="701"/>
      <c r="L24" s="151"/>
      <c r="M24" s="162" t="s">
        <v>226</v>
      </c>
      <c r="N24" s="151"/>
      <c r="O24" s="700"/>
      <c r="P24" s="701"/>
      <c r="Q24" s="793"/>
      <c r="R24" s="696"/>
      <c r="S24" s="696"/>
      <c r="T24" s="696"/>
      <c r="U24" s="794"/>
      <c r="V24" s="116"/>
      <c r="W24" s="780"/>
      <c r="X24" s="781"/>
      <c r="Y24" s="782"/>
      <c r="Z24" s="783"/>
      <c r="AA24" s="776"/>
      <c r="AB24" s="777"/>
      <c r="AE24" s="127" t="s">
        <v>131</v>
      </c>
      <c r="AF24" s="917" t="s">
        <v>181</v>
      </c>
      <c r="AG24" s="917"/>
      <c r="AH24" s="917"/>
      <c r="AI24" s="918"/>
      <c r="AJ24" s="141" t="s">
        <v>127</v>
      </c>
      <c r="AK24" s="145">
        <v>1</v>
      </c>
      <c r="AL24" s="145" t="s">
        <v>10</v>
      </c>
      <c r="AM24" s="145" t="s">
        <v>127</v>
      </c>
      <c r="AN24" s="145">
        <v>4</v>
      </c>
      <c r="AO24" s="77" t="s">
        <v>128</v>
      </c>
      <c r="AP24" s="145">
        <v>1</v>
      </c>
      <c r="AQ24" s="130" t="s">
        <v>128</v>
      </c>
      <c r="AR24" s="78">
        <v>4</v>
      </c>
    </row>
    <row r="25" spans="1:44" ht="15.75" customHeight="1" x14ac:dyDescent="0.4">
      <c r="A25" s="687">
        <v>6</v>
      </c>
      <c r="B25" s="688">
        <v>0.4826388888888889</v>
      </c>
      <c r="C25" s="689"/>
      <c r="D25" s="690"/>
      <c r="E25" s="784" t="str">
        <f>E9</f>
        <v>細谷ＳＣ</v>
      </c>
      <c r="F25" s="719"/>
      <c r="G25" s="719"/>
      <c r="H25" s="719"/>
      <c r="I25" s="720"/>
      <c r="J25" s="721"/>
      <c r="K25" s="722"/>
      <c r="L25" s="163"/>
      <c r="M25" s="164" t="s">
        <v>226</v>
      </c>
      <c r="N25" s="163"/>
      <c r="O25" s="721"/>
      <c r="P25" s="722"/>
      <c r="Q25" s="786" t="str">
        <f>E11</f>
        <v>国本ＪＳＣ</v>
      </c>
      <c r="R25" s="719"/>
      <c r="S25" s="719"/>
      <c r="T25" s="719"/>
      <c r="U25" s="787"/>
      <c r="V25" s="116"/>
      <c r="W25" s="778" t="s">
        <v>303</v>
      </c>
      <c r="X25" s="779"/>
      <c r="Y25" s="772" t="s">
        <v>304</v>
      </c>
      <c r="Z25" s="773"/>
      <c r="AA25" s="776"/>
      <c r="AB25" s="777"/>
      <c r="AE25" s="127" t="s">
        <v>134</v>
      </c>
      <c r="AF25" s="917" t="s">
        <v>182</v>
      </c>
      <c r="AG25" s="917"/>
      <c r="AH25" s="917"/>
      <c r="AI25" s="918"/>
      <c r="AJ25" s="141" t="s">
        <v>127</v>
      </c>
      <c r="AK25" s="145">
        <v>2</v>
      </c>
      <c r="AL25" s="145" t="s">
        <v>10</v>
      </c>
      <c r="AM25" s="145" t="s">
        <v>127</v>
      </c>
      <c r="AN25" s="145">
        <v>3</v>
      </c>
      <c r="AO25" s="77" t="s">
        <v>128</v>
      </c>
      <c r="AP25" s="145">
        <v>2</v>
      </c>
      <c r="AQ25" s="130" t="s">
        <v>128</v>
      </c>
      <c r="AR25" s="78">
        <v>3</v>
      </c>
    </row>
    <row r="26" spans="1:44" ht="15.75" customHeight="1" x14ac:dyDescent="0.4">
      <c r="A26" s="687"/>
      <c r="B26" s="688"/>
      <c r="C26" s="689"/>
      <c r="D26" s="690"/>
      <c r="E26" s="792"/>
      <c r="F26" s="696"/>
      <c r="G26" s="696"/>
      <c r="H26" s="696"/>
      <c r="I26" s="697"/>
      <c r="J26" s="700"/>
      <c r="K26" s="701"/>
      <c r="L26" s="151"/>
      <c r="M26" s="162" t="s">
        <v>226</v>
      </c>
      <c r="N26" s="151"/>
      <c r="O26" s="700"/>
      <c r="P26" s="701"/>
      <c r="Q26" s="793"/>
      <c r="R26" s="696"/>
      <c r="S26" s="696"/>
      <c r="T26" s="696"/>
      <c r="U26" s="794"/>
      <c r="V26" s="116"/>
      <c r="W26" s="780"/>
      <c r="X26" s="781"/>
      <c r="Y26" s="782"/>
      <c r="Z26" s="783"/>
      <c r="AA26" s="776"/>
      <c r="AB26" s="777"/>
      <c r="AE26" s="128" t="s">
        <v>135</v>
      </c>
      <c r="AF26" s="919" t="s">
        <v>184</v>
      </c>
      <c r="AG26" s="919"/>
      <c r="AH26" s="919"/>
      <c r="AI26" s="920"/>
      <c r="AJ26" s="142" t="s">
        <v>128</v>
      </c>
      <c r="AK26" s="149">
        <v>1</v>
      </c>
      <c r="AL26" s="149" t="s">
        <v>10</v>
      </c>
      <c r="AM26" s="149" t="s">
        <v>128</v>
      </c>
      <c r="AN26" s="149">
        <v>4</v>
      </c>
      <c r="AO26" s="80" t="s">
        <v>127</v>
      </c>
      <c r="AP26" s="149">
        <v>1</v>
      </c>
      <c r="AQ26" s="131" t="s">
        <v>127</v>
      </c>
      <c r="AR26" s="81">
        <v>4</v>
      </c>
    </row>
    <row r="27" spans="1:44" ht="15.75" customHeight="1" x14ac:dyDescent="0.4">
      <c r="A27" s="687">
        <v>7</v>
      </c>
      <c r="B27" s="688">
        <v>0.5</v>
      </c>
      <c r="C27" s="689"/>
      <c r="D27" s="690"/>
      <c r="E27" s="784" t="str">
        <f>P8</f>
        <v>ＦＣみらい Ｖ</v>
      </c>
      <c r="F27" s="719"/>
      <c r="G27" s="719"/>
      <c r="H27" s="719"/>
      <c r="I27" s="720"/>
      <c r="J27" s="721"/>
      <c r="K27" s="722"/>
      <c r="L27" s="163"/>
      <c r="M27" s="164" t="s">
        <v>226</v>
      </c>
      <c r="N27" s="163"/>
      <c r="O27" s="721"/>
      <c r="P27" s="722"/>
      <c r="Q27" s="786" t="str">
        <f>P10</f>
        <v>ＦＣグランディール</v>
      </c>
      <c r="R27" s="719"/>
      <c r="S27" s="719"/>
      <c r="T27" s="719"/>
      <c r="U27" s="787"/>
      <c r="V27" s="116"/>
      <c r="W27" s="778" t="s">
        <v>278</v>
      </c>
      <c r="X27" s="779"/>
      <c r="Y27" s="772" t="s">
        <v>280</v>
      </c>
      <c r="Z27" s="773"/>
      <c r="AA27" s="194"/>
      <c r="AB27" s="195"/>
      <c r="AE27" s="82"/>
      <c r="AF27" s="207"/>
      <c r="AG27" s="207"/>
      <c r="AH27" s="207"/>
      <c r="AI27" s="208"/>
      <c r="AJ27" s="82"/>
      <c r="AK27" s="140"/>
      <c r="AL27" s="140"/>
      <c r="AM27" s="140"/>
      <c r="AN27" s="140"/>
      <c r="AO27" s="140"/>
      <c r="AP27" s="140"/>
      <c r="AQ27" s="140"/>
      <c r="AR27" s="140"/>
    </row>
    <row r="28" spans="1:44" ht="15.75" customHeight="1" x14ac:dyDescent="0.4">
      <c r="A28" s="687"/>
      <c r="B28" s="688"/>
      <c r="C28" s="689"/>
      <c r="D28" s="690"/>
      <c r="E28" s="792"/>
      <c r="F28" s="696"/>
      <c r="G28" s="696"/>
      <c r="H28" s="696"/>
      <c r="I28" s="697"/>
      <c r="J28" s="700"/>
      <c r="K28" s="701"/>
      <c r="L28" s="151"/>
      <c r="M28" s="162" t="s">
        <v>226</v>
      </c>
      <c r="N28" s="151"/>
      <c r="O28" s="700"/>
      <c r="P28" s="701"/>
      <c r="Q28" s="793"/>
      <c r="R28" s="696"/>
      <c r="S28" s="696"/>
      <c r="T28" s="696"/>
      <c r="U28" s="794"/>
      <c r="V28" s="116"/>
      <c r="W28" s="780"/>
      <c r="X28" s="781"/>
      <c r="Y28" s="782"/>
      <c r="Z28" s="783"/>
      <c r="AA28" s="194"/>
      <c r="AB28" s="195"/>
      <c r="AE28" s="82"/>
      <c r="AF28" s="207"/>
      <c r="AG28" s="207"/>
      <c r="AH28" s="207"/>
      <c r="AI28" s="208"/>
      <c r="AJ28" s="82"/>
      <c r="AK28" s="140"/>
      <c r="AL28" s="140"/>
      <c r="AM28" s="140"/>
      <c r="AN28" s="140"/>
      <c r="AO28" s="140"/>
      <c r="AP28" s="140"/>
      <c r="AQ28" s="140"/>
      <c r="AR28" s="140"/>
    </row>
    <row r="29" spans="1:44" ht="15.75" customHeight="1" x14ac:dyDescent="0.4">
      <c r="A29" s="687">
        <v>8</v>
      </c>
      <c r="B29" s="688">
        <v>0.51736111111111105</v>
      </c>
      <c r="C29" s="689"/>
      <c r="D29" s="690"/>
      <c r="E29" s="784" t="str">
        <f>P9</f>
        <v>カテット白沢ＳＳ</v>
      </c>
      <c r="F29" s="719"/>
      <c r="G29" s="719"/>
      <c r="H29" s="719"/>
      <c r="I29" s="720"/>
      <c r="J29" s="721"/>
      <c r="K29" s="722"/>
      <c r="L29" s="163"/>
      <c r="M29" s="164" t="s">
        <v>226</v>
      </c>
      <c r="N29" s="163"/>
      <c r="O29" s="721"/>
      <c r="P29" s="722"/>
      <c r="Q29" s="786" t="str">
        <f>P11</f>
        <v>富士見ＳＳＳ</v>
      </c>
      <c r="R29" s="719"/>
      <c r="S29" s="719"/>
      <c r="T29" s="719"/>
      <c r="U29" s="787"/>
      <c r="V29" s="116"/>
      <c r="W29" s="778" t="s">
        <v>279</v>
      </c>
      <c r="X29" s="779"/>
      <c r="Y29" s="772" t="s">
        <v>317</v>
      </c>
      <c r="Z29" s="773"/>
      <c r="AA29" s="194"/>
      <c r="AB29" s="195"/>
      <c r="AE29" s="82"/>
      <c r="AF29" s="207"/>
      <c r="AG29" s="207"/>
      <c r="AH29" s="207"/>
      <c r="AI29" s="208"/>
      <c r="AJ29" s="82"/>
      <c r="AK29" s="140"/>
      <c r="AL29" s="140"/>
      <c r="AM29" s="140"/>
      <c r="AN29" s="140"/>
      <c r="AO29" s="140"/>
      <c r="AP29" s="140"/>
      <c r="AQ29" s="140"/>
      <c r="AR29" s="140"/>
    </row>
    <row r="30" spans="1:44" ht="15.75" customHeight="1" x14ac:dyDescent="0.4">
      <c r="A30" s="687"/>
      <c r="B30" s="688"/>
      <c r="C30" s="689"/>
      <c r="D30" s="690"/>
      <c r="E30" s="792"/>
      <c r="F30" s="696"/>
      <c r="G30" s="696"/>
      <c r="H30" s="696"/>
      <c r="I30" s="697"/>
      <c r="J30" s="700"/>
      <c r="K30" s="701"/>
      <c r="L30" s="151"/>
      <c r="M30" s="162" t="s">
        <v>226</v>
      </c>
      <c r="N30" s="151"/>
      <c r="O30" s="700"/>
      <c r="P30" s="701"/>
      <c r="Q30" s="793"/>
      <c r="R30" s="696"/>
      <c r="S30" s="696"/>
      <c r="T30" s="696"/>
      <c r="U30" s="794"/>
      <c r="V30" s="116"/>
      <c r="W30" s="780"/>
      <c r="X30" s="781"/>
      <c r="Y30" s="782"/>
      <c r="Z30" s="783"/>
      <c r="AA30" s="194"/>
      <c r="AB30" s="195"/>
      <c r="AE30" s="82"/>
      <c r="AF30" s="207"/>
      <c r="AG30" s="207"/>
      <c r="AH30" s="207"/>
      <c r="AI30" s="208"/>
      <c r="AJ30" s="82"/>
      <c r="AK30" s="140"/>
      <c r="AL30" s="140"/>
      <c r="AM30" s="140"/>
      <c r="AN30" s="140"/>
      <c r="AO30" s="140"/>
      <c r="AP30" s="140"/>
      <c r="AQ30" s="140"/>
      <c r="AR30" s="140"/>
    </row>
    <row r="31" spans="1:44" ht="15.75" customHeight="1" x14ac:dyDescent="0.4">
      <c r="A31" s="687">
        <v>9</v>
      </c>
      <c r="B31" s="688">
        <v>0.53472222222222221</v>
      </c>
      <c r="C31" s="689"/>
      <c r="D31" s="690"/>
      <c r="E31" s="784" t="str">
        <f>E8</f>
        <v>Ｓ４スペランツァ</v>
      </c>
      <c r="F31" s="719"/>
      <c r="G31" s="719"/>
      <c r="H31" s="719"/>
      <c r="I31" s="720"/>
      <c r="J31" s="721"/>
      <c r="K31" s="722"/>
      <c r="L31" s="163"/>
      <c r="M31" s="164" t="s">
        <v>226</v>
      </c>
      <c r="N31" s="163"/>
      <c r="O31" s="721"/>
      <c r="P31" s="722"/>
      <c r="Q31" s="786" t="str">
        <f>E11</f>
        <v>国本ＪＳＣ</v>
      </c>
      <c r="R31" s="719"/>
      <c r="S31" s="719"/>
      <c r="T31" s="719"/>
      <c r="U31" s="787"/>
      <c r="V31" s="116"/>
      <c r="W31" s="778" t="s">
        <v>302</v>
      </c>
      <c r="X31" s="779"/>
      <c r="Y31" s="772" t="s">
        <v>304</v>
      </c>
      <c r="Z31" s="773"/>
      <c r="AA31" s="776"/>
      <c r="AB31" s="777"/>
    </row>
    <row r="32" spans="1:44" ht="15.75" customHeight="1" x14ac:dyDescent="0.4">
      <c r="A32" s="687"/>
      <c r="B32" s="688"/>
      <c r="C32" s="689"/>
      <c r="D32" s="690"/>
      <c r="E32" s="792"/>
      <c r="F32" s="696"/>
      <c r="G32" s="696"/>
      <c r="H32" s="696"/>
      <c r="I32" s="697"/>
      <c r="J32" s="700"/>
      <c r="K32" s="701"/>
      <c r="L32" s="151"/>
      <c r="M32" s="162" t="s">
        <v>226</v>
      </c>
      <c r="N32" s="151"/>
      <c r="O32" s="700"/>
      <c r="P32" s="701"/>
      <c r="Q32" s="793"/>
      <c r="R32" s="696"/>
      <c r="S32" s="696"/>
      <c r="T32" s="696"/>
      <c r="U32" s="794"/>
      <c r="V32" s="116"/>
      <c r="W32" s="780"/>
      <c r="X32" s="781"/>
      <c r="Y32" s="782"/>
      <c r="Z32" s="783"/>
      <c r="AA32" s="776"/>
      <c r="AB32" s="777"/>
    </row>
    <row r="33" spans="1:29" ht="15.75" customHeight="1" x14ac:dyDescent="0.4">
      <c r="A33" s="687">
        <v>10</v>
      </c>
      <c r="B33" s="688">
        <v>0.55208333333333337</v>
      </c>
      <c r="C33" s="689"/>
      <c r="D33" s="690"/>
      <c r="E33" s="784" t="str">
        <f>E9</f>
        <v>細谷ＳＣ</v>
      </c>
      <c r="F33" s="719"/>
      <c r="G33" s="719"/>
      <c r="H33" s="719"/>
      <c r="I33" s="720"/>
      <c r="J33" s="721"/>
      <c r="K33" s="722"/>
      <c r="L33" s="163"/>
      <c r="M33" s="164" t="s">
        <v>226</v>
      </c>
      <c r="N33" s="163"/>
      <c r="O33" s="721"/>
      <c r="P33" s="722"/>
      <c r="Q33" s="786" t="str">
        <f>E10</f>
        <v>ＦＣみらい Ｐ</v>
      </c>
      <c r="R33" s="719"/>
      <c r="S33" s="719"/>
      <c r="T33" s="719"/>
      <c r="U33" s="787"/>
      <c r="V33" s="116"/>
      <c r="W33" s="778" t="s">
        <v>303</v>
      </c>
      <c r="X33" s="779"/>
      <c r="Y33" s="772" t="s">
        <v>301</v>
      </c>
      <c r="Z33" s="773"/>
      <c r="AA33" s="776"/>
      <c r="AB33" s="777"/>
    </row>
    <row r="34" spans="1:29" ht="15.75" customHeight="1" x14ac:dyDescent="0.4">
      <c r="A34" s="687"/>
      <c r="B34" s="688"/>
      <c r="C34" s="689"/>
      <c r="D34" s="690"/>
      <c r="E34" s="792"/>
      <c r="F34" s="696"/>
      <c r="G34" s="696"/>
      <c r="H34" s="696"/>
      <c r="I34" s="697"/>
      <c r="J34" s="700"/>
      <c r="K34" s="701"/>
      <c r="L34" s="151"/>
      <c r="M34" s="162" t="s">
        <v>226</v>
      </c>
      <c r="N34" s="151"/>
      <c r="O34" s="700"/>
      <c r="P34" s="701"/>
      <c r="Q34" s="793"/>
      <c r="R34" s="696"/>
      <c r="S34" s="696"/>
      <c r="T34" s="696"/>
      <c r="U34" s="794"/>
      <c r="V34" s="116"/>
      <c r="W34" s="780"/>
      <c r="X34" s="781"/>
      <c r="Y34" s="782"/>
      <c r="Z34" s="783"/>
      <c r="AA34" s="776"/>
      <c r="AB34" s="777"/>
    </row>
    <row r="35" spans="1:29" ht="15.75" customHeight="1" x14ac:dyDescent="0.4">
      <c r="A35" s="687">
        <v>11</v>
      </c>
      <c r="B35" s="688">
        <v>0.56944444444444442</v>
      </c>
      <c r="C35" s="689"/>
      <c r="D35" s="690"/>
      <c r="E35" s="784" t="str">
        <f>P8</f>
        <v>ＦＣみらい Ｖ</v>
      </c>
      <c r="F35" s="719"/>
      <c r="G35" s="719"/>
      <c r="H35" s="719"/>
      <c r="I35" s="720"/>
      <c r="J35" s="721"/>
      <c r="K35" s="722"/>
      <c r="L35" s="163"/>
      <c r="M35" s="164" t="s">
        <v>226</v>
      </c>
      <c r="N35" s="163"/>
      <c r="O35" s="721"/>
      <c r="P35" s="722"/>
      <c r="Q35" s="786" t="str">
        <f>P11</f>
        <v>富士見ＳＳＳ</v>
      </c>
      <c r="R35" s="719"/>
      <c r="S35" s="719"/>
      <c r="T35" s="719"/>
      <c r="U35" s="787"/>
      <c r="V35" s="116"/>
      <c r="W35" s="778" t="s">
        <v>278</v>
      </c>
      <c r="X35" s="779"/>
      <c r="Y35" s="772" t="s">
        <v>317</v>
      </c>
      <c r="Z35" s="773"/>
      <c r="AA35" s="776"/>
      <c r="AB35" s="777"/>
    </row>
    <row r="36" spans="1:29" ht="15.75" customHeight="1" thickBot="1" x14ac:dyDescent="0.45">
      <c r="A36" s="749"/>
      <c r="B36" s="755"/>
      <c r="C36" s="756"/>
      <c r="D36" s="757"/>
      <c r="E36" s="785"/>
      <c r="F36" s="758"/>
      <c r="G36" s="758"/>
      <c r="H36" s="758"/>
      <c r="I36" s="759"/>
      <c r="J36" s="760"/>
      <c r="K36" s="761"/>
      <c r="L36" s="182"/>
      <c r="M36" s="183" t="s">
        <v>226</v>
      </c>
      <c r="N36" s="182"/>
      <c r="O36" s="760"/>
      <c r="P36" s="761"/>
      <c r="Q36" s="788"/>
      <c r="R36" s="758"/>
      <c r="S36" s="758"/>
      <c r="T36" s="758"/>
      <c r="U36" s="789"/>
      <c r="V36" s="116"/>
      <c r="W36" s="790"/>
      <c r="X36" s="791"/>
      <c r="Y36" s="774"/>
      <c r="Z36" s="775"/>
      <c r="AA36" s="776"/>
      <c r="AB36" s="777"/>
    </row>
    <row r="37" spans="1:29" ht="15.75" customHeight="1" x14ac:dyDescent="0.4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15"/>
      <c r="M37" s="153"/>
      <c r="N37" s="115"/>
      <c r="O37" s="159"/>
      <c r="P37" s="159"/>
      <c r="Q37" s="159"/>
      <c r="R37" s="159"/>
      <c r="S37" s="159"/>
      <c r="T37" s="159"/>
      <c r="U37" s="159"/>
      <c r="V37" s="116"/>
      <c r="W37" s="159"/>
      <c r="X37" s="159"/>
      <c r="Y37" s="159"/>
      <c r="Z37" s="159"/>
      <c r="AA37" s="159"/>
      <c r="AB37" s="159"/>
    </row>
    <row r="38" spans="1:29" ht="15.75" customHeight="1" thickBot="1" x14ac:dyDescent="0.45">
      <c r="O38" s="758" t="s">
        <v>227</v>
      </c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  <c r="AB38" s="758"/>
    </row>
    <row r="39" spans="1:29" ht="20.100000000000001" customHeight="1" thickBot="1" x14ac:dyDescent="0.45">
      <c r="A39" s="741" t="str">
        <f>B8</f>
        <v>Ｄブロック</v>
      </c>
      <c r="B39" s="742"/>
      <c r="C39" s="742"/>
      <c r="D39" s="743"/>
      <c r="E39" s="771" t="str">
        <f>A40</f>
        <v>Ｓ４スペランツァ</v>
      </c>
      <c r="F39" s="744"/>
      <c r="G39" s="744"/>
      <c r="H39" s="684"/>
      <c r="I39" s="683" t="str">
        <f>A41</f>
        <v>細谷ＳＣ</v>
      </c>
      <c r="J39" s="744"/>
      <c r="K39" s="744"/>
      <c r="L39" s="684"/>
      <c r="M39" s="683" t="str">
        <f>A42</f>
        <v>ＦＣみらい Ｐ</v>
      </c>
      <c r="N39" s="744"/>
      <c r="O39" s="744"/>
      <c r="P39" s="684"/>
      <c r="Q39" s="683" t="str">
        <f>A43</f>
        <v>国本ＪＳＣ</v>
      </c>
      <c r="R39" s="744"/>
      <c r="S39" s="744"/>
      <c r="T39" s="684"/>
      <c r="U39" s="683" t="s">
        <v>228</v>
      </c>
      <c r="V39" s="684"/>
      <c r="W39" s="683" t="s">
        <v>223</v>
      </c>
      <c r="X39" s="684"/>
      <c r="Y39" s="683" t="s">
        <v>229</v>
      </c>
      <c r="Z39" s="684"/>
      <c r="AA39" s="683" t="s">
        <v>281</v>
      </c>
      <c r="AB39" s="684"/>
      <c r="AC39" s="197" t="s">
        <v>305</v>
      </c>
    </row>
    <row r="40" spans="1:29" ht="20.100000000000001" customHeight="1" x14ac:dyDescent="0.4">
      <c r="A40" s="691" t="str">
        <f>E8</f>
        <v>Ｓ４スペランツァ</v>
      </c>
      <c r="B40" s="702"/>
      <c r="C40" s="702"/>
      <c r="D40" s="703"/>
      <c r="E40" s="173"/>
      <c r="F40" s="173"/>
      <c r="G40" s="173"/>
      <c r="H40" s="174"/>
      <c r="I40" s="137" t="str">
        <f>IF(J40&gt;L40,"○",IF(J40&lt;L40,"×",IF(J40=L40,"△")))</f>
        <v>△</v>
      </c>
      <c r="J40" s="136"/>
      <c r="K40" s="166" t="s">
        <v>226</v>
      </c>
      <c r="L40" s="137"/>
      <c r="M40" s="139" t="str">
        <f>IF(N40&gt;P40,"○",IF(N40&lt;P40,"×",IF(N40=P40,"△")))</f>
        <v>△</v>
      </c>
      <c r="N40" s="136"/>
      <c r="O40" s="166" t="s">
        <v>226</v>
      </c>
      <c r="P40" s="138"/>
      <c r="Q40" s="139" t="str">
        <f>IF(R40&gt;T40,"○",IF(R40&lt;T40,"×",IF(R40=T40,"△")))</f>
        <v>△</v>
      </c>
      <c r="R40" s="136"/>
      <c r="S40" s="166" t="s">
        <v>226</v>
      </c>
      <c r="T40" s="138"/>
      <c r="U40" s="685">
        <f>COUNTIF(E40:E40:Q40,"○")*3+COUNTIF(E40:Q40,"△")</f>
        <v>3</v>
      </c>
      <c r="V40" s="769"/>
      <c r="W40" s="685">
        <f>F40+J40+N40+R40</f>
        <v>0</v>
      </c>
      <c r="X40" s="769"/>
      <c r="Y40" s="685">
        <f>H40+L40+P40+T40</f>
        <v>0</v>
      </c>
      <c r="Z40" s="769"/>
      <c r="AA40" s="685">
        <f>W40-Y40</f>
        <v>0</v>
      </c>
      <c r="AB40" s="769"/>
      <c r="AC40" s="198"/>
    </row>
    <row r="41" spans="1:29" ht="20.100000000000001" customHeight="1" x14ac:dyDescent="0.4">
      <c r="A41" s="687" t="str">
        <f>E9</f>
        <v>細谷ＳＣ</v>
      </c>
      <c r="B41" s="704"/>
      <c r="C41" s="704"/>
      <c r="D41" s="705"/>
      <c r="E41" s="134" t="str">
        <f>IF(F41&gt;H41,"○",IF(F41&lt;H41,"×",IF(F41=H41,"△")))</f>
        <v>△</v>
      </c>
      <c r="F41" s="184"/>
      <c r="G41" s="168" t="s">
        <v>226</v>
      </c>
      <c r="H41" s="135"/>
      <c r="I41" s="175"/>
      <c r="J41" s="175"/>
      <c r="K41" s="175"/>
      <c r="L41" s="175"/>
      <c r="M41" s="133" t="str">
        <f>IF(N41&gt;P41,"○",IF(N41&lt;P41,"×",IF(N41=P41,"△")))</f>
        <v>△</v>
      </c>
      <c r="N41" s="184"/>
      <c r="O41" s="168" t="s">
        <v>226</v>
      </c>
      <c r="P41" s="135"/>
      <c r="Q41" s="133" t="str">
        <f>IF(R41&gt;T41,"○",IF(R41&lt;T41,"×",IF(R41=T41,"△")))</f>
        <v>△</v>
      </c>
      <c r="R41" s="184"/>
      <c r="S41" s="168" t="s">
        <v>226</v>
      </c>
      <c r="T41" s="135"/>
      <c r="U41" s="345">
        <f>COUNTIF(E41:E41:Q41,"○")*3+COUNTIF(E41:Q41,"△")</f>
        <v>3</v>
      </c>
      <c r="V41" s="381"/>
      <c r="W41" s="345">
        <f t="shared" ref="W41:W43" si="0">F41+J41+N41+R41</f>
        <v>0</v>
      </c>
      <c r="X41" s="381"/>
      <c r="Y41" s="345">
        <f t="shared" ref="Y41:Y43" si="1">H41+L41+P41+T41</f>
        <v>0</v>
      </c>
      <c r="Z41" s="381"/>
      <c r="AA41" s="345">
        <f t="shared" ref="AA41:AA43" si="2">W41-Y41</f>
        <v>0</v>
      </c>
      <c r="AB41" s="381"/>
      <c r="AC41" s="199"/>
    </row>
    <row r="42" spans="1:29" ht="20.100000000000001" customHeight="1" x14ac:dyDescent="0.4">
      <c r="A42" s="687" t="str">
        <f>E10</f>
        <v>ＦＣみらい Ｐ</v>
      </c>
      <c r="B42" s="704"/>
      <c r="C42" s="704"/>
      <c r="D42" s="705"/>
      <c r="E42" s="134" t="str">
        <f>IF(F42&gt;H42,"○",IF(F42&lt;H42,"×",IF(F42=H42,"△")))</f>
        <v>△</v>
      </c>
      <c r="F42" s="184"/>
      <c r="G42" s="168" t="s">
        <v>226</v>
      </c>
      <c r="H42" s="135"/>
      <c r="I42" s="134" t="str">
        <f>IF(J42&gt;L42,"○",IF(J42&lt;L42,"×",IF(J42=L42,"△")))</f>
        <v>△</v>
      </c>
      <c r="J42" s="184"/>
      <c r="K42" s="168" t="s">
        <v>226</v>
      </c>
      <c r="L42" s="134"/>
      <c r="M42" s="201"/>
      <c r="N42" s="175"/>
      <c r="O42" s="175"/>
      <c r="P42" s="202"/>
      <c r="Q42" s="133" t="str">
        <f>IF(R42&gt;T42,"○",IF(R42&lt;T42,"×",IF(R42=T42,"△")))</f>
        <v>△</v>
      </c>
      <c r="R42" s="184"/>
      <c r="S42" s="168" t="s">
        <v>226</v>
      </c>
      <c r="T42" s="135"/>
      <c r="U42" s="345">
        <f>COUNTIF(E42:E42:Q42,"○")*3+COUNTIF(E42:Q42,"△")</f>
        <v>3</v>
      </c>
      <c r="V42" s="381" t="e">
        <f>COUNTIF(#REF!,"○")*3+COUNTIF(#REF!,"△")</f>
        <v>#REF!</v>
      </c>
      <c r="W42" s="345">
        <f t="shared" si="0"/>
        <v>0</v>
      </c>
      <c r="X42" s="381"/>
      <c r="Y42" s="345">
        <f t="shared" si="1"/>
        <v>0</v>
      </c>
      <c r="Z42" s="381"/>
      <c r="AA42" s="345">
        <f t="shared" si="2"/>
        <v>0</v>
      </c>
      <c r="AB42" s="381"/>
      <c r="AC42" s="199"/>
    </row>
    <row r="43" spans="1:29" ht="20.100000000000001" customHeight="1" thickBot="1" x14ac:dyDescent="0.45">
      <c r="A43" s="749" t="str">
        <f>E11</f>
        <v>国本ＪＳＣ</v>
      </c>
      <c r="B43" s="750"/>
      <c r="C43" s="750"/>
      <c r="D43" s="751"/>
      <c r="E43" s="185" t="str">
        <f>IF(F43&gt;H43,"○",IF(F43&lt;H43,"×",IF(F43=H43,"△")))</f>
        <v>△</v>
      </c>
      <c r="F43" s="170"/>
      <c r="G43" s="186" t="s">
        <v>226</v>
      </c>
      <c r="H43" s="172"/>
      <c r="I43" s="185" t="str">
        <f>IF(J43&gt;L43,"○",IF(J43&lt;L43,"×",IF(J43=L43,"△")))</f>
        <v>△</v>
      </c>
      <c r="J43" s="170"/>
      <c r="K43" s="186" t="s">
        <v>226</v>
      </c>
      <c r="L43" s="185"/>
      <c r="M43" s="187" t="str">
        <f>IF(N43&gt;P43,"○",IF(N43&lt;P43,"×",IF(N43=P43,"△")))</f>
        <v>△</v>
      </c>
      <c r="N43" s="170"/>
      <c r="O43" s="186" t="s">
        <v>226</v>
      </c>
      <c r="P43" s="172"/>
      <c r="Q43" s="176"/>
      <c r="R43" s="203"/>
      <c r="S43" s="203"/>
      <c r="T43" s="179"/>
      <c r="U43" s="746">
        <f>COUNTIF(E43:E43:Q43,"○")*3+COUNTIF(E43:Q43,"△")</f>
        <v>3</v>
      </c>
      <c r="V43" s="767"/>
      <c r="W43" s="746">
        <f t="shared" si="0"/>
        <v>0</v>
      </c>
      <c r="X43" s="767"/>
      <c r="Y43" s="746">
        <f t="shared" si="1"/>
        <v>0</v>
      </c>
      <c r="Z43" s="767"/>
      <c r="AA43" s="746">
        <f t="shared" si="2"/>
        <v>0</v>
      </c>
      <c r="AB43" s="767"/>
      <c r="AC43" s="200"/>
    </row>
    <row r="44" spans="1:29" ht="9" customHeight="1" thickBot="1" x14ac:dyDescent="0.45"/>
    <row r="45" spans="1:29" ht="20.100000000000001" customHeight="1" thickBot="1" x14ac:dyDescent="0.45">
      <c r="A45" s="741" t="str">
        <f>M8</f>
        <v>Ｅブロック</v>
      </c>
      <c r="B45" s="742"/>
      <c r="C45" s="742"/>
      <c r="D45" s="743"/>
      <c r="E45" s="771" t="str">
        <f>A46</f>
        <v>ＦＣみらい Ｖ</v>
      </c>
      <c r="F45" s="744"/>
      <c r="G45" s="744"/>
      <c r="H45" s="684"/>
      <c r="I45" s="683" t="str">
        <f>A47</f>
        <v>カテット白沢ＳＳ</v>
      </c>
      <c r="J45" s="744"/>
      <c r="K45" s="744"/>
      <c r="L45" s="684"/>
      <c r="M45" s="683" t="str">
        <f>A48</f>
        <v>ＦＣグランディール</v>
      </c>
      <c r="N45" s="744"/>
      <c r="O45" s="744"/>
      <c r="P45" s="684"/>
      <c r="Q45" s="683" t="str">
        <f>A49</f>
        <v>富士見ＳＳＳ</v>
      </c>
      <c r="R45" s="744"/>
      <c r="S45" s="744"/>
      <c r="T45" s="684"/>
      <c r="U45" s="683" t="s">
        <v>228</v>
      </c>
      <c r="V45" s="684"/>
      <c r="W45" s="683" t="s">
        <v>223</v>
      </c>
      <c r="X45" s="684"/>
      <c r="Y45" s="683" t="s">
        <v>229</v>
      </c>
      <c r="Z45" s="684"/>
      <c r="AA45" s="683" t="s">
        <v>281</v>
      </c>
      <c r="AB45" s="684"/>
      <c r="AC45" s="197" t="s">
        <v>305</v>
      </c>
    </row>
    <row r="46" spans="1:29" ht="20.100000000000001" customHeight="1" x14ac:dyDescent="0.4">
      <c r="A46" s="691" t="str">
        <f>P8</f>
        <v>ＦＣみらい Ｖ</v>
      </c>
      <c r="B46" s="702"/>
      <c r="C46" s="702"/>
      <c r="D46" s="703"/>
      <c r="E46" s="173"/>
      <c r="F46" s="173"/>
      <c r="G46" s="173"/>
      <c r="H46" s="174"/>
      <c r="I46" s="137" t="str">
        <f>IF(J46&gt;L46,"○",IF(J46&lt;L46,"×",IF(J46=L46,"△")))</f>
        <v>△</v>
      </c>
      <c r="J46" s="136"/>
      <c r="K46" s="166" t="s">
        <v>226</v>
      </c>
      <c r="L46" s="137"/>
      <c r="M46" s="139" t="str">
        <f>IF(N46&gt;P46,"○",IF(N46&lt;P46,"×",IF(N46=P46,"△")))</f>
        <v>△</v>
      </c>
      <c r="N46" s="136"/>
      <c r="O46" s="166" t="s">
        <v>226</v>
      </c>
      <c r="P46" s="138"/>
      <c r="Q46" s="139" t="str">
        <f>IF(R46&gt;T46,"○",IF(R46&lt;T46,"×",IF(R46=T46,"△")))</f>
        <v>△</v>
      </c>
      <c r="R46" s="136"/>
      <c r="S46" s="166" t="s">
        <v>226</v>
      </c>
      <c r="T46" s="138"/>
      <c r="U46" s="685">
        <f>COUNTIF(E46:E46:Q46,"○")*3+COUNTIF(E46:Q46,"△")</f>
        <v>3</v>
      </c>
      <c r="V46" s="769"/>
      <c r="W46" s="685">
        <f>F46+J46+N46+R46</f>
        <v>0</v>
      </c>
      <c r="X46" s="769"/>
      <c r="Y46" s="685">
        <f>H46+L46+P46+T46</f>
        <v>0</v>
      </c>
      <c r="Z46" s="769"/>
      <c r="AA46" s="685">
        <f>W46-Y46</f>
        <v>0</v>
      </c>
      <c r="AB46" s="769"/>
      <c r="AC46" s="198"/>
    </row>
    <row r="47" spans="1:29" ht="20.100000000000001" customHeight="1" x14ac:dyDescent="0.4">
      <c r="A47" s="687" t="str">
        <f>P9</f>
        <v>カテット白沢ＳＳ</v>
      </c>
      <c r="B47" s="704"/>
      <c r="C47" s="704"/>
      <c r="D47" s="705"/>
      <c r="E47" s="134" t="str">
        <f>IF(F47&gt;H47,"○",IF(F47&lt;H47,"×",IF(F47=H47,"△")))</f>
        <v>△</v>
      </c>
      <c r="F47" s="184"/>
      <c r="G47" s="168" t="s">
        <v>226</v>
      </c>
      <c r="H47" s="135"/>
      <c r="I47" s="175"/>
      <c r="J47" s="175"/>
      <c r="K47" s="175"/>
      <c r="L47" s="175"/>
      <c r="M47" s="133" t="str">
        <f>IF(N47&gt;P47,"○",IF(N47&lt;P47,"×",IF(N47=P47,"△")))</f>
        <v>△</v>
      </c>
      <c r="N47" s="184"/>
      <c r="O47" s="168" t="s">
        <v>226</v>
      </c>
      <c r="P47" s="135"/>
      <c r="Q47" s="133" t="str">
        <f>IF(R47&gt;T47,"○",IF(R47&lt;T47,"×",IF(R47=T47,"△")))</f>
        <v>△</v>
      </c>
      <c r="R47" s="184"/>
      <c r="S47" s="168" t="s">
        <v>226</v>
      </c>
      <c r="T47" s="135"/>
      <c r="U47" s="345">
        <f>COUNTIF(E47:E47:Q47,"○")*3+COUNTIF(E47:Q47,"△")</f>
        <v>3</v>
      </c>
      <c r="V47" s="381"/>
      <c r="W47" s="345">
        <f t="shared" ref="W47:W49" si="3">F47+J47+N47+R47</f>
        <v>0</v>
      </c>
      <c r="X47" s="381"/>
      <c r="Y47" s="345">
        <f t="shared" ref="Y47:Y49" si="4">H47+L47+P47+T47</f>
        <v>0</v>
      </c>
      <c r="Z47" s="381"/>
      <c r="AA47" s="345">
        <f t="shared" ref="AA47:AA49" si="5">W47-Y47</f>
        <v>0</v>
      </c>
      <c r="AB47" s="381"/>
      <c r="AC47" s="199"/>
    </row>
    <row r="48" spans="1:29" ht="20.100000000000001" customHeight="1" x14ac:dyDescent="0.4">
      <c r="A48" s="687" t="str">
        <f>P10</f>
        <v>ＦＣグランディール</v>
      </c>
      <c r="B48" s="704"/>
      <c r="C48" s="704"/>
      <c r="D48" s="705"/>
      <c r="E48" s="134" t="str">
        <f>IF(F48&gt;H48,"○",IF(F48&lt;H48,"×",IF(F48=H48,"△")))</f>
        <v>△</v>
      </c>
      <c r="F48" s="184"/>
      <c r="G48" s="168" t="s">
        <v>226</v>
      </c>
      <c r="H48" s="135"/>
      <c r="I48" s="134" t="str">
        <f>IF(J48&gt;L48,"○",IF(J48&lt;L48,"×",IF(J48=L48,"△")))</f>
        <v>△</v>
      </c>
      <c r="J48" s="184"/>
      <c r="K48" s="168" t="s">
        <v>226</v>
      </c>
      <c r="L48" s="134"/>
      <c r="M48" s="201"/>
      <c r="N48" s="175"/>
      <c r="O48" s="175"/>
      <c r="P48" s="202"/>
      <c r="Q48" s="133" t="str">
        <f>IF(R48&gt;T48,"○",IF(R48&lt;T48,"×",IF(R48=T48,"△")))</f>
        <v>△</v>
      </c>
      <c r="R48" s="184"/>
      <c r="S48" s="168" t="s">
        <v>226</v>
      </c>
      <c r="T48" s="135"/>
      <c r="U48" s="345">
        <f>COUNTIF(E48:E48:Q48,"○")*3+COUNTIF(E48:Q48,"△")</f>
        <v>3</v>
      </c>
      <c r="V48" s="381" t="e">
        <f>COUNTIF(#REF!,"○")*3+COUNTIF(#REF!,"△")</f>
        <v>#REF!</v>
      </c>
      <c r="W48" s="345">
        <f t="shared" si="3"/>
        <v>0</v>
      </c>
      <c r="X48" s="381"/>
      <c r="Y48" s="345">
        <f t="shared" si="4"/>
        <v>0</v>
      </c>
      <c r="Z48" s="381"/>
      <c r="AA48" s="345">
        <f t="shared" si="5"/>
        <v>0</v>
      </c>
      <c r="AB48" s="381"/>
      <c r="AC48" s="199"/>
    </row>
    <row r="49" spans="1:29" ht="20.100000000000001" customHeight="1" thickBot="1" x14ac:dyDescent="0.45">
      <c r="A49" s="749" t="str">
        <f>P11</f>
        <v>富士見ＳＳＳ</v>
      </c>
      <c r="B49" s="750"/>
      <c r="C49" s="750"/>
      <c r="D49" s="751"/>
      <c r="E49" s="185" t="str">
        <f>IF(F49&gt;H49,"○",IF(F49&lt;H49,"×",IF(F49=H49,"△")))</f>
        <v>△</v>
      </c>
      <c r="F49" s="170"/>
      <c r="G49" s="186" t="s">
        <v>226</v>
      </c>
      <c r="H49" s="172"/>
      <c r="I49" s="185" t="str">
        <f>IF(J49&gt;L49,"○",IF(J49&lt;L49,"×",IF(J49=L49,"△")))</f>
        <v>△</v>
      </c>
      <c r="J49" s="170"/>
      <c r="K49" s="186" t="s">
        <v>226</v>
      </c>
      <c r="L49" s="185"/>
      <c r="M49" s="187" t="str">
        <f>IF(N49&gt;P49,"○",IF(N49&lt;P49,"×",IF(N49=P49,"△")))</f>
        <v>△</v>
      </c>
      <c r="N49" s="170"/>
      <c r="O49" s="186" t="s">
        <v>226</v>
      </c>
      <c r="P49" s="172"/>
      <c r="Q49" s="176"/>
      <c r="R49" s="203"/>
      <c r="S49" s="203"/>
      <c r="T49" s="179"/>
      <c r="U49" s="746">
        <f>COUNTIF(E49:E49:Q49,"○")*3+COUNTIF(E49:Q49,"△")</f>
        <v>3</v>
      </c>
      <c r="V49" s="767" t="e">
        <f>COUNTIF(#REF!,"○")*3+COUNTIF(#REF!,"△")</f>
        <v>#REF!</v>
      </c>
      <c r="W49" s="746">
        <f t="shared" si="3"/>
        <v>0</v>
      </c>
      <c r="X49" s="767"/>
      <c r="Y49" s="746">
        <f t="shared" si="4"/>
        <v>0</v>
      </c>
      <c r="Z49" s="767"/>
      <c r="AA49" s="746">
        <f t="shared" si="5"/>
        <v>0</v>
      </c>
      <c r="AB49" s="767"/>
      <c r="AC49" s="200"/>
    </row>
  </sheetData>
  <mergeCells count="187">
    <mergeCell ref="P11:T11"/>
    <mergeCell ref="B14:D14"/>
    <mergeCell ref="E14:I14"/>
    <mergeCell ref="J14:P14"/>
    <mergeCell ref="Q14:U14"/>
    <mergeCell ref="W14:Z14"/>
    <mergeCell ref="U5:Z5"/>
    <mergeCell ref="B8:C11"/>
    <mergeCell ref="E8:I8"/>
    <mergeCell ref="M8:N11"/>
    <mergeCell ref="P8:T8"/>
    <mergeCell ref="E9:I9"/>
    <mergeCell ref="P9:T9"/>
    <mergeCell ref="E10:I10"/>
    <mergeCell ref="P10:T10"/>
    <mergeCell ref="E11:I11"/>
    <mergeCell ref="AA14:AB14"/>
    <mergeCell ref="A15:A16"/>
    <mergeCell ref="B15:D16"/>
    <mergeCell ref="E15:I16"/>
    <mergeCell ref="J15:K16"/>
    <mergeCell ref="O15:P16"/>
    <mergeCell ref="Q15:U16"/>
    <mergeCell ref="W15:X16"/>
    <mergeCell ref="Y15:Z16"/>
    <mergeCell ref="AA15:AB16"/>
    <mergeCell ref="W17:X18"/>
    <mergeCell ref="Y17:Z18"/>
    <mergeCell ref="AA17:AB18"/>
    <mergeCell ref="A19:A20"/>
    <mergeCell ref="B19:D20"/>
    <mergeCell ref="E19:I20"/>
    <mergeCell ref="J19:K20"/>
    <mergeCell ref="O19:P20"/>
    <mergeCell ref="Q19:U20"/>
    <mergeCell ref="W19:X20"/>
    <mergeCell ref="A17:A18"/>
    <mergeCell ref="B17:D18"/>
    <mergeCell ref="E17:I18"/>
    <mergeCell ref="J17:K18"/>
    <mergeCell ref="O17:P18"/>
    <mergeCell ref="Q17:U18"/>
    <mergeCell ref="Y19:Z20"/>
    <mergeCell ref="AA19:AB20"/>
    <mergeCell ref="A21:A22"/>
    <mergeCell ref="B21:D22"/>
    <mergeCell ref="E21:I22"/>
    <mergeCell ref="J21:K22"/>
    <mergeCell ref="O21:P22"/>
    <mergeCell ref="Q21:U22"/>
    <mergeCell ref="W21:X22"/>
    <mergeCell ref="Y21:Z22"/>
    <mergeCell ref="AA21:AB22"/>
    <mergeCell ref="A23:A24"/>
    <mergeCell ref="B23:D24"/>
    <mergeCell ref="E23:I24"/>
    <mergeCell ref="J23:K24"/>
    <mergeCell ref="O23:P24"/>
    <mergeCell ref="Q23:U24"/>
    <mergeCell ref="W23:X24"/>
    <mergeCell ref="Y23:Z24"/>
    <mergeCell ref="AA23:AB24"/>
    <mergeCell ref="Y31:Z32"/>
    <mergeCell ref="AA31:AB32"/>
    <mergeCell ref="A33:A34"/>
    <mergeCell ref="B33:D34"/>
    <mergeCell ref="E33:I34"/>
    <mergeCell ref="J33:K34"/>
    <mergeCell ref="O33:P34"/>
    <mergeCell ref="Q33:U34"/>
    <mergeCell ref="W33:X34"/>
    <mergeCell ref="Y33:Z34"/>
    <mergeCell ref="A31:A32"/>
    <mergeCell ref="B31:D32"/>
    <mergeCell ref="E31:I32"/>
    <mergeCell ref="J31:K32"/>
    <mergeCell ref="O31:P32"/>
    <mergeCell ref="Q31:U32"/>
    <mergeCell ref="W31:X32"/>
    <mergeCell ref="AA33:AB34"/>
    <mergeCell ref="A35:A36"/>
    <mergeCell ref="B35:D36"/>
    <mergeCell ref="E35:I36"/>
    <mergeCell ref="J35:K36"/>
    <mergeCell ref="O35:P36"/>
    <mergeCell ref="Q35:U36"/>
    <mergeCell ref="W35:X36"/>
    <mergeCell ref="Y35:Z36"/>
    <mergeCell ref="AA35:AB36"/>
    <mergeCell ref="O38:AB38"/>
    <mergeCell ref="A39:D39"/>
    <mergeCell ref="E39:H39"/>
    <mergeCell ref="I39:L39"/>
    <mergeCell ref="M39:P39"/>
    <mergeCell ref="Q39:T39"/>
    <mergeCell ref="U39:V39"/>
    <mergeCell ref="W39:X39"/>
    <mergeCell ref="Y39:Z39"/>
    <mergeCell ref="AA39:AB39"/>
    <mergeCell ref="A40:D40"/>
    <mergeCell ref="U40:V40"/>
    <mergeCell ref="W40:X40"/>
    <mergeCell ref="Y40:Z40"/>
    <mergeCell ref="AA40:AB40"/>
    <mergeCell ref="A41:D41"/>
    <mergeCell ref="U41:V41"/>
    <mergeCell ref="W41:X41"/>
    <mergeCell ref="Y41:Z41"/>
    <mergeCell ref="AA41:AB41"/>
    <mergeCell ref="A42:D42"/>
    <mergeCell ref="U42:V42"/>
    <mergeCell ref="W42:X42"/>
    <mergeCell ref="Y42:Z42"/>
    <mergeCell ref="AA42:AB42"/>
    <mergeCell ref="A43:D43"/>
    <mergeCell ref="U43:V43"/>
    <mergeCell ref="W43:X43"/>
    <mergeCell ref="Y43:Z43"/>
    <mergeCell ref="AA43:AB43"/>
    <mergeCell ref="Y48:Z48"/>
    <mergeCell ref="AA48:AB48"/>
    <mergeCell ref="W45:X45"/>
    <mergeCell ref="Y45:Z45"/>
    <mergeCell ref="AA45:AB45"/>
    <mergeCell ref="A46:D46"/>
    <mergeCell ref="U46:V46"/>
    <mergeCell ref="W46:X46"/>
    <mergeCell ref="Y46:Z46"/>
    <mergeCell ref="AA46:AB46"/>
    <mergeCell ref="A45:D45"/>
    <mergeCell ref="E45:H45"/>
    <mergeCell ref="I45:L45"/>
    <mergeCell ref="M45:P45"/>
    <mergeCell ref="Q45:T45"/>
    <mergeCell ref="U45:V45"/>
    <mergeCell ref="AJ15:AN15"/>
    <mergeCell ref="AO15:AR15"/>
    <mergeCell ref="AF16:AI16"/>
    <mergeCell ref="AF17:AI17"/>
    <mergeCell ref="AF18:AI18"/>
    <mergeCell ref="AF19:AI19"/>
    <mergeCell ref="A49:D49"/>
    <mergeCell ref="U49:V49"/>
    <mergeCell ref="W49:X49"/>
    <mergeCell ref="Y49:Z49"/>
    <mergeCell ref="AA49:AB49"/>
    <mergeCell ref="AE15:AI15"/>
    <mergeCell ref="AF20:AI20"/>
    <mergeCell ref="AF21:AI21"/>
    <mergeCell ref="AF22:AI22"/>
    <mergeCell ref="AF23:AI23"/>
    <mergeCell ref="A47:D47"/>
    <mergeCell ref="U47:V47"/>
    <mergeCell ref="W47:X47"/>
    <mergeCell ref="Y47:Z47"/>
    <mergeCell ref="AA47:AB47"/>
    <mergeCell ref="A48:D48"/>
    <mergeCell ref="U48:V48"/>
    <mergeCell ref="W48:X48"/>
    <mergeCell ref="AF24:AI24"/>
    <mergeCell ref="AF25:AI25"/>
    <mergeCell ref="AF26:AI26"/>
    <mergeCell ref="A27:A28"/>
    <mergeCell ref="B27:D28"/>
    <mergeCell ref="E27:I28"/>
    <mergeCell ref="J27:K28"/>
    <mergeCell ref="O27:P28"/>
    <mergeCell ref="Q27:U28"/>
    <mergeCell ref="W27:X28"/>
    <mergeCell ref="W25:X26"/>
    <mergeCell ref="Y25:Z26"/>
    <mergeCell ref="AA25:AB26"/>
    <mergeCell ref="A25:A26"/>
    <mergeCell ref="B25:D26"/>
    <mergeCell ref="E25:I26"/>
    <mergeCell ref="J25:K26"/>
    <mergeCell ref="O25:P26"/>
    <mergeCell ref="Q25:U26"/>
    <mergeCell ref="Y27:Z28"/>
    <mergeCell ref="A29:A30"/>
    <mergeCell ref="B29:D30"/>
    <mergeCell ref="E29:I30"/>
    <mergeCell ref="J29:K30"/>
    <mergeCell ref="O29:P30"/>
    <mergeCell ref="Q29:U30"/>
    <mergeCell ref="W29:X30"/>
    <mergeCell ref="Y29:Z30"/>
  </mergeCells>
  <phoneticPr fontId="10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294967293" verticalDpi="0" r:id="rId1"/>
  <colBreaks count="1" manualBreakCount="1">
    <brk id="29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A0EF-8E6B-4C9E-90FA-92F141A914A8}">
  <dimension ref="A1:BM54"/>
  <sheetViews>
    <sheetView view="pageBreakPreview" zoomScaleNormal="100" zoomScaleSheetLayoutView="100" workbookViewId="0">
      <selection activeCell="AQ22" sqref="AQ22"/>
    </sheetView>
  </sheetViews>
  <sheetFormatPr defaultColWidth="2.875" defaultRowHeight="15" x14ac:dyDescent="0.4"/>
  <cols>
    <col min="1" max="16384" width="2.875" style="212"/>
  </cols>
  <sheetData>
    <row r="1" spans="1:33" ht="30" customHeight="1" x14ac:dyDescent="0.4"/>
    <row r="2" spans="1:33" ht="32.25" customHeight="1" x14ac:dyDescent="0.4">
      <c r="A2" s="924"/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</row>
    <row r="3" spans="1:33" ht="32.25" customHeight="1" x14ac:dyDescent="0.4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748">
        <v>43617</v>
      </c>
      <c r="AA3" s="748"/>
      <c r="AB3" s="748"/>
      <c r="AC3" s="748"/>
      <c r="AD3" s="748"/>
      <c r="AE3" s="748"/>
    </row>
    <row r="4" spans="1:33" ht="24.95" customHeight="1" x14ac:dyDescent="0.4">
      <c r="A4" s="276" t="s">
        <v>318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16"/>
      <c r="N4" s="216"/>
      <c r="O4" s="216"/>
      <c r="P4" s="248"/>
      <c r="Q4" s="250"/>
      <c r="R4" s="250"/>
      <c r="S4" s="250"/>
      <c r="T4" s="251"/>
      <c r="U4" s="248"/>
      <c r="V4" s="216"/>
      <c r="W4" s="216"/>
      <c r="X4" s="216"/>
      <c r="Y4" s="216"/>
      <c r="Z4" s="216"/>
      <c r="AA4" s="216"/>
      <c r="AB4" s="216"/>
      <c r="AC4" s="216"/>
      <c r="AD4" s="214"/>
    </row>
    <row r="5" spans="1:33" ht="9.9499999999999993" customHeight="1" x14ac:dyDescent="0.4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S5" s="855"/>
      <c r="V5" s="300">
        <v>1</v>
      </c>
      <c r="W5" s="308"/>
      <c r="X5" s="299"/>
      <c r="Y5" s="885"/>
      <c r="Z5" s="845"/>
      <c r="AA5" s="845"/>
      <c r="AB5" s="845"/>
      <c r="AC5" s="845"/>
      <c r="AD5" s="886"/>
      <c r="AE5" s="254"/>
      <c r="AF5" s="255"/>
      <c r="AG5" s="255"/>
    </row>
    <row r="6" spans="1:33" ht="9.9499999999999993" customHeight="1" x14ac:dyDescent="0.4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S6" s="856"/>
      <c r="T6" s="218"/>
      <c r="U6" s="256"/>
      <c r="V6" s="300"/>
      <c r="W6" s="310"/>
      <c r="X6" s="301"/>
      <c r="Y6" s="887"/>
      <c r="Z6" s="846"/>
      <c r="AA6" s="846"/>
      <c r="AB6" s="846"/>
      <c r="AC6" s="846"/>
      <c r="AD6" s="888"/>
      <c r="AE6" s="254"/>
      <c r="AF6" s="255"/>
      <c r="AG6" s="255"/>
    </row>
    <row r="7" spans="1:33" ht="9.9499999999999993" customHeight="1" x14ac:dyDescent="0.4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855"/>
      <c r="Q7" s="214"/>
      <c r="R7" s="214"/>
      <c r="S7" s="214"/>
      <c r="T7" s="254"/>
      <c r="U7" s="214"/>
      <c r="V7" s="214"/>
      <c r="W7" s="213"/>
      <c r="AG7" s="214"/>
    </row>
    <row r="8" spans="1:33" ht="9.9499999999999993" customHeight="1" x14ac:dyDescent="0.4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856"/>
      <c r="Q8" s="217"/>
      <c r="R8" s="217"/>
      <c r="S8" s="257"/>
      <c r="T8" s="847" t="s">
        <v>9</v>
      </c>
      <c r="U8" s="214"/>
      <c r="V8" s="214"/>
      <c r="W8" s="216"/>
      <c r="X8" s="214"/>
      <c r="Y8" s="214"/>
      <c r="Z8" s="214"/>
      <c r="AA8" s="214"/>
      <c r="AB8" s="214"/>
      <c r="AC8" s="214"/>
      <c r="AD8" s="214"/>
      <c r="AE8" s="214"/>
      <c r="AF8" s="214"/>
      <c r="AG8" s="214"/>
    </row>
    <row r="9" spans="1:33" ht="9.9499999999999993" customHeight="1" x14ac:dyDescent="0.4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0"/>
      <c r="R9" s="214"/>
      <c r="S9" s="895"/>
      <c r="T9" s="848"/>
      <c r="U9" s="214"/>
      <c r="V9" s="216"/>
      <c r="W9" s="214"/>
      <c r="X9" s="214"/>
      <c r="Y9" s="214"/>
      <c r="Z9" s="214"/>
      <c r="AA9" s="214"/>
      <c r="AB9" s="214"/>
      <c r="AC9" s="214"/>
      <c r="AD9" s="214"/>
      <c r="AE9" s="255"/>
      <c r="AF9" s="216"/>
      <c r="AG9" s="214"/>
    </row>
    <row r="10" spans="1:33" ht="9.9499999999999993" customHeight="1" x14ac:dyDescent="0.4">
      <c r="H10" s="214"/>
      <c r="I10" s="214"/>
      <c r="J10" s="214"/>
      <c r="K10" s="214"/>
      <c r="L10" s="214"/>
      <c r="M10" s="896"/>
      <c r="N10" s="214"/>
      <c r="O10" s="214"/>
      <c r="P10" s="214"/>
      <c r="Q10" s="220"/>
      <c r="R10" s="214"/>
      <c r="S10" s="855"/>
      <c r="T10" s="254"/>
      <c r="U10" s="214"/>
      <c r="V10" s="216"/>
      <c r="W10" s="214"/>
      <c r="X10" s="214"/>
      <c r="Y10" s="214"/>
      <c r="Z10" s="214"/>
      <c r="AA10" s="214"/>
      <c r="AB10" s="214"/>
      <c r="AC10" s="214"/>
      <c r="AD10" s="214"/>
      <c r="AE10" s="255"/>
      <c r="AF10" s="216"/>
      <c r="AG10" s="214"/>
    </row>
    <row r="11" spans="1:33" ht="9.9499999999999993" customHeight="1" x14ac:dyDescent="0.4">
      <c r="H11" s="258"/>
      <c r="I11" s="214"/>
      <c r="J11" s="214"/>
      <c r="K11" s="214"/>
      <c r="L11" s="214"/>
      <c r="M11" s="896"/>
      <c r="N11" s="214"/>
      <c r="O11" s="214"/>
      <c r="P11" s="214"/>
      <c r="Q11" s="254"/>
      <c r="R11" s="214"/>
      <c r="S11" s="214"/>
      <c r="T11" s="259"/>
      <c r="U11" s="217"/>
      <c r="V11" s="300">
        <v>2</v>
      </c>
      <c r="W11" s="308"/>
      <c r="X11" s="299"/>
      <c r="Y11" s="837"/>
      <c r="Z11" s="838"/>
      <c r="AA11" s="838"/>
      <c r="AB11" s="838"/>
      <c r="AC11" s="838"/>
      <c r="AD11" s="839"/>
      <c r="AE11" s="214"/>
      <c r="AF11" s="214"/>
      <c r="AG11" s="214"/>
    </row>
    <row r="12" spans="1:33" ht="9.9499999999999993" customHeight="1" x14ac:dyDescent="0.4">
      <c r="C12" s="214"/>
      <c r="D12" s="214"/>
      <c r="E12" s="214"/>
      <c r="F12" s="214"/>
      <c r="G12" s="214"/>
      <c r="H12" s="260"/>
      <c r="I12" s="214"/>
      <c r="J12" s="214"/>
      <c r="K12" s="214"/>
      <c r="L12" s="214"/>
      <c r="M12" s="214"/>
      <c r="N12" s="214"/>
      <c r="O12" s="214"/>
      <c r="P12" s="261"/>
      <c r="Q12" s="843" t="s">
        <v>1</v>
      </c>
      <c r="R12" s="214"/>
      <c r="S12" s="214"/>
      <c r="T12" s="255"/>
      <c r="U12" s="214"/>
      <c r="V12" s="300"/>
      <c r="W12" s="310"/>
      <c r="X12" s="301"/>
      <c r="Y12" s="840"/>
      <c r="Z12" s="841"/>
      <c r="AA12" s="841"/>
      <c r="AB12" s="841"/>
      <c r="AC12" s="841"/>
      <c r="AD12" s="842"/>
      <c r="AE12" s="214"/>
      <c r="AF12" s="214"/>
      <c r="AG12" s="214"/>
    </row>
    <row r="13" spans="1:33" ht="9.9499999999999993" customHeight="1" x14ac:dyDescent="0.4">
      <c r="C13" s="214"/>
      <c r="D13" s="214"/>
      <c r="E13" s="214"/>
      <c r="F13" s="214"/>
      <c r="G13" s="214"/>
      <c r="H13" s="214"/>
      <c r="I13" s="214"/>
      <c r="J13" s="214"/>
      <c r="K13" s="218"/>
      <c r="L13" s="262"/>
      <c r="M13" s="256"/>
      <c r="N13" s="256"/>
      <c r="O13" s="256"/>
      <c r="P13" s="263"/>
      <c r="Q13" s="844"/>
      <c r="R13" s="214"/>
      <c r="S13" s="214"/>
      <c r="T13" s="255"/>
      <c r="U13" s="214"/>
      <c r="V13" s="214"/>
      <c r="W13" s="216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</row>
    <row r="14" spans="1:33" ht="9.9499999999999993" customHeight="1" x14ac:dyDescent="0.4">
      <c r="C14" s="214"/>
      <c r="D14" s="214"/>
      <c r="E14" s="214"/>
      <c r="F14" s="214"/>
      <c r="G14" s="214"/>
      <c r="H14" s="214"/>
      <c r="I14" s="214"/>
      <c r="J14" s="261"/>
      <c r="K14" s="220"/>
      <c r="L14" s="214"/>
      <c r="M14" s="214"/>
      <c r="N14" s="214"/>
      <c r="O14" s="214"/>
      <c r="P14" s="258"/>
      <c r="Q14" s="264"/>
      <c r="R14" s="214"/>
      <c r="S14" s="214"/>
      <c r="T14" s="255"/>
      <c r="U14" s="216"/>
      <c r="V14" s="216"/>
      <c r="W14" s="214"/>
      <c r="X14" s="214"/>
      <c r="Y14" s="214"/>
      <c r="Z14" s="214"/>
      <c r="AA14" s="214"/>
      <c r="AB14" s="214"/>
      <c r="AC14" s="214"/>
      <c r="AD14" s="214"/>
      <c r="AE14" s="255"/>
      <c r="AF14" s="258"/>
      <c r="AG14" s="214"/>
    </row>
    <row r="15" spans="1:33" ht="9.9499999999999993" customHeight="1" x14ac:dyDescent="0.4">
      <c r="C15" s="214"/>
      <c r="D15" s="214"/>
      <c r="E15" s="214"/>
      <c r="F15" s="214"/>
      <c r="G15" s="214"/>
      <c r="H15" s="214"/>
      <c r="I15" s="214"/>
      <c r="J15" s="261"/>
      <c r="K15" s="220"/>
      <c r="L15" s="214"/>
      <c r="M15" s="214"/>
      <c r="N15" s="214"/>
      <c r="O15" s="218"/>
      <c r="P15" s="262"/>
      <c r="Q15" s="265"/>
      <c r="R15" s="256"/>
      <c r="S15" s="214"/>
      <c r="T15" s="255"/>
      <c r="U15" s="216"/>
      <c r="V15" s="216"/>
      <c r="W15" s="214"/>
      <c r="X15" s="214"/>
      <c r="Y15" s="214"/>
      <c r="Z15" s="214"/>
      <c r="AA15" s="214"/>
      <c r="AB15" s="214"/>
      <c r="AC15" s="214"/>
      <c r="AD15" s="214"/>
      <c r="AE15" s="255"/>
      <c r="AF15" s="258"/>
      <c r="AG15" s="214"/>
    </row>
    <row r="16" spans="1:33" ht="9.9499999999999993" customHeight="1" x14ac:dyDescent="0.4">
      <c r="C16" s="214"/>
      <c r="D16" s="214"/>
      <c r="E16" s="214"/>
      <c r="F16" s="214"/>
      <c r="G16" s="214"/>
      <c r="H16" s="214"/>
      <c r="I16" s="214"/>
      <c r="J16" s="261"/>
      <c r="K16" s="220"/>
      <c r="L16" s="214"/>
      <c r="M16" s="214"/>
      <c r="N16" s="214"/>
      <c r="O16" s="220"/>
      <c r="P16" s="214"/>
      <c r="Q16" s="259"/>
      <c r="R16" s="217"/>
      <c r="S16" s="217"/>
      <c r="T16" s="266"/>
      <c r="U16" s="217"/>
      <c r="V16" s="300">
        <v>3</v>
      </c>
      <c r="W16" s="308"/>
      <c r="X16" s="299"/>
      <c r="Y16" s="837"/>
      <c r="Z16" s="838"/>
      <c r="AA16" s="838"/>
      <c r="AB16" s="838"/>
      <c r="AC16" s="838"/>
      <c r="AD16" s="838"/>
      <c r="AE16" s="254"/>
      <c r="AF16" s="255"/>
      <c r="AG16" s="255"/>
    </row>
    <row r="17" spans="1:33" ht="9.9499999999999993" customHeight="1" x14ac:dyDescent="0.4">
      <c r="A17" s="253"/>
      <c r="B17" s="214"/>
      <c r="C17" s="214"/>
      <c r="D17" s="214"/>
      <c r="E17" s="214"/>
      <c r="F17" s="214"/>
      <c r="G17" s="214"/>
      <c r="H17" s="214"/>
      <c r="I17" s="214"/>
      <c r="J17" s="261"/>
      <c r="K17" s="254"/>
      <c r="L17" s="214"/>
      <c r="M17" s="255"/>
      <c r="N17" s="214"/>
      <c r="O17" s="254"/>
      <c r="P17" s="214"/>
      <c r="Q17" s="214"/>
      <c r="R17" s="214"/>
      <c r="S17" s="214"/>
      <c r="T17" s="214"/>
      <c r="U17" s="214"/>
      <c r="V17" s="300"/>
      <c r="W17" s="310"/>
      <c r="X17" s="301"/>
      <c r="Y17" s="840"/>
      <c r="Z17" s="841"/>
      <c r="AA17" s="841"/>
      <c r="AB17" s="841"/>
      <c r="AC17" s="841"/>
      <c r="AD17" s="841"/>
      <c r="AE17" s="254"/>
      <c r="AF17" s="255"/>
      <c r="AG17" s="255"/>
    </row>
    <row r="18" spans="1:33" ht="9.9499999999999993" customHeight="1" x14ac:dyDescent="0.4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54"/>
      <c r="L18" s="214"/>
      <c r="M18" s="255"/>
      <c r="N18" s="253"/>
      <c r="O18" s="25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55"/>
      <c r="AG18" s="214"/>
    </row>
    <row r="19" spans="1:33" ht="9.9499999999999993" customHeight="1" x14ac:dyDescent="0.4">
      <c r="A19" s="878" t="s">
        <v>103</v>
      </c>
      <c r="B19" s="878"/>
      <c r="C19" s="878"/>
      <c r="D19" s="845"/>
      <c r="E19" s="845"/>
      <c r="F19" s="845"/>
      <c r="G19" s="845"/>
      <c r="H19" s="845"/>
      <c r="I19" s="845"/>
      <c r="J19" s="257"/>
      <c r="K19" s="847" t="s">
        <v>12</v>
      </c>
      <c r="L19" s="214"/>
      <c r="M19" s="255"/>
      <c r="N19" s="267"/>
      <c r="O19" s="879" t="s">
        <v>11</v>
      </c>
      <c r="P19" s="849" t="s">
        <v>31</v>
      </c>
      <c r="Q19" s="850"/>
      <c r="R19" s="850"/>
      <c r="S19" s="850"/>
      <c r="T19" s="850"/>
      <c r="U19" s="851"/>
      <c r="V19" s="214"/>
      <c r="W19" s="216"/>
      <c r="X19" s="214"/>
      <c r="Y19" s="214"/>
      <c r="Z19" s="214"/>
      <c r="AA19" s="214"/>
      <c r="AB19" s="214"/>
      <c r="AC19" s="214"/>
      <c r="AD19" s="214"/>
      <c r="AE19" s="214"/>
      <c r="AF19" s="255"/>
      <c r="AG19" s="214"/>
    </row>
    <row r="20" spans="1:33" ht="9.9499999999999993" customHeight="1" x14ac:dyDescent="0.4">
      <c r="A20" s="707"/>
      <c r="B20" s="707"/>
      <c r="C20" s="707"/>
      <c r="D20" s="846"/>
      <c r="E20" s="846"/>
      <c r="F20" s="846"/>
      <c r="G20" s="846"/>
      <c r="H20" s="846"/>
      <c r="I20" s="846"/>
      <c r="J20" s="261"/>
      <c r="K20" s="848"/>
      <c r="L20" s="214"/>
      <c r="M20" s="255"/>
      <c r="N20" s="223"/>
      <c r="O20" s="880"/>
      <c r="P20" s="852"/>
      <c r="Q20" s="853"/>
      <c r="R20" s="853"/>
      <c r="S20" s="853"/>
      <c r="T20" s="853"/>
      <c r="U20" s="854"/>
      <c r="V20" s="216"/>
      <c r="W20" s="214"/>
      <c r="X20" s="214"/>
      <c r="Y20" s="214"/>
      <c r="Z20" s="214"/>
      <c r="AA20" s="214"/>
      <c r="AB20" s="214"/>
      <c r="AC20" s="214"/>
      <c r="AD20" s="214"/>
      <c r="AE20" s="214"/>
      <c r="AF20" s="255"/>
      <c r="AG20" s="214"/>
    </row>
    <row r="21" spans="1:33" ht="9.9499999999999993" customHeight="1" x14ac:dyDescent="0.4">
      <c r="A21" s="216"/>
      <c r="B21" s="216"/>
      <c r="C21" s="216"/>
      <c r="D21" s="214"/>
      <c r="E21" s="214"/>
      <c r="F21" s="214"/>
      <c r="G21" s="214"/>
      <c r="H21" s="214"/>
      <c r="I21" s="214"/>
      <c r="J21" s="261"/>
      <c r="K21" s="220"/>
      <c r="L21" s="258"/>
      <c r="M21" s="214"/>
      <c r="N21" s="214"/>
      <c r="O21" s="220"/>
      <c r="P21" s="258"/>
      <c r="Q21" s="255"/>
      <c r="R21" s="214"/>
      <c r="S21" s="214"/>
      <c r="T21" s="255"/>
      <c r="U21" s="214"/>
      <c r="V21" s="216"/>
      <c r="W21" s="214"/>
      <c r="X21" s="214"/>
      <c r="Y21" s="214"/>
      <c r="Z21" s="214"/>
      <c r="AA21" s="214"/>
      <c r="AB21" s="214"/>
      <c r="AC21" s="214"/>
      <c r="AD21" s="214"/>
      <c r="AE21" s="255"/>
      <c r="AF21" s="214"/>
      <c r="AG21" s="214"/>
    </row>
    <row r="22" spans="1:33" ht="9.9499999999999993" customHeight="1" x14ac:dyDescent="0.4">
      <c r="A22" s="216"/>
      <c r="B22" s="216"/>
      <c r="C22" s="216"/>
      <c r="D22" s="214"/>
      <c r="E22" s="214"/>
      <c r="F22" s="214"/>
      <c r="G22" s="214"/>
      <c r="H22" s="214"/>
      <c r="I22" s="214"/>
      <c r="J22" s="261"/>
      <c r="K22" s="220"/>
      <c r="L22" s="258"/>
      <c r="M22" s="214"/>
      <c r="N22" s="214"/>
      <c r="O22" s="220"/>
      <c r="P22" s="214"/>
      <c r="Q22" s="255"/>
      <c r="R22" s="214"/>
      <c r="S22" s="214"/>
      <c r="T22" s="255"/>
      <c r="U22" s="214"/>
      <c r="V22" s="300">
        <v>4</v>
      </c>
      <c r="W22" s="308"/>
      <c r="X22" s="299"/>
      <c r="Y22" s="837"/>
      <c r="Z22" s="838"/>
      <c r="AA22" s="838"/>
      <c r="AB22" s="838"/>
      <c r="AC22" s="838"/>
      <c r="AD22" s="839"/>
      <c r="AE22" s="214"/>
      <c r="AF22" s="214"/>
      <c r="AG22" s="214"/>
    </row>
    <row r="23" spans="1:33" ht="9.9499999999999993" customHeight="1" x14ac:dyDescent="0.4">
      <c r="A23" s="216"/>
      <c r="B23" s="216"/>
      <c r="C23" s="216"/>
      <c r="D23" s="214"/>
      <c r="E23" s="214"/>
      <c r="F23" s="214"/>
      <c r="G23" s="214"/>
      <c r="H23" s="214"/>
      <c r="I23" s="214"/>
      <c r="J23" s="261"/>
      <c r="K23" s="220"/>
      <c r="L23" s="214"/>
      <c r="M23" s="214"/>
      <c r="N23" s="214"/>
      <c r="O23" s="220"/>
      <c r="P23" s="214"/>
      <c r="Q23" s="265"/>
      <c r="R23" s="256"/>
      <c r="S23" s="256"/>
      <c r="T23" s="268"/>
      <c r="U23" s="256"/>
      <c r="V23" s="300"/>
      <c r="W23" s="310"/>
      <c r="X23" s="301"/>
      <c r="Y23" s="840"/>
      <c r="Z23" s="841"/>
      <c r="AA23" s="841"/>
      <c r="AB23" s="841"/>
      <c r="AC23" s="841"/>
      <c r="AD23" s="842"/>
      <c r="AE23" s="214"/>
      <c r="AF23" s="214"/>
      <c r="AG23" s="214"/>
    </row>
    <row r="24" spans="1:33" ht="9.9499999999999993" customHeight="1" x14ac:dyDescent="0.4">
      <c r="A24" s="216"/>
      <c r="B24" s="216"/>
      <c r="C24" s="216"/>
      <c r="D24" s="214"/>
      <c r="E24" s="214"/>
      <c r="F24" s="214"/>
      <c r="G24" s="214"/>
      <c r="H24" s="258"/>
      <c r="I24" s="214"/>
      <c r="J24" s="214"/>
      <c r="K24" s="220"/>
      <c r="L24" s="214"/>
      <c r="M24" s="214"/>
      <c r="N24" s="214"/>
      <c r="O24" s="219"/>
      <c r="P24" s="217"/>
      <c r="Q24" s="259"/>
      <c r="R24" s="217"/>
      <c r="S24" s="214"/>
      <c r="T24" s="255"/>
      <c r="U24" s="214"/>
      <c r="V24" s="216"/>
      <c r="W24" s="216"/>
      <c r="X24" s="214"/>
      <c r="Y24" s="214"/>
      <c r="Z24" s="214"/>
      <c r="AA24" s="214"/>
      <c r="AB24" s="214"/>
      <c r="AC24" s="214"/>
      <c r="AD24" s="214"/>
      <c r="AE24" s="255"/>
      <c r="AF24" s="214"/>
      <c r="AG24" s="214"/>
    </row>
    <row r="25" spans="1:33" ht="9.9499999999999993" customHeight="1" x14ac:dyDescent="0.4">
      <c r="A25" s="216"/>
      <c r="B25" s="216"/>
      <c r="C25" s="216"/>
      <c r="D25" s="214"/>
      <c r="E25" s="214"/>
      <c r="F25" s="214"/>
      <c r="G25" s="214"/>
      <c r="H25" s="214"/>
      <c r="I25" s="214"/>
      <c r="J25" s="214"/>
      <c r="K25" s="220"/>
      <c r="L25" s="214"/>
      <c r="M25" s="214"/>
      <c r="N25" s="214"/>
      <c r="O25" s="214"/>
      <c r="P25" s="214"/>
      <c r="Q25" s="254"/>
      <c r="R25" s="214"/>
      <c r="S25" s="214"/>
      <c r="T25" s="255"/>
      <c r="U25" s="214"/>
      <c r="V25" s="216"/>
      <c r="W25" s="216"/>
      <c r="X25" s="214"/>
      <c r="Y25" s="214"/>
      <c r="Z25" s="214"/>
      <c r="AA25" s="214"/>
      <c r="AB25" s="214"/>
      <c r="AC25" s="214"/>
      <c r="AD25" s="214"/>
      <c r="AE25" s="255"/>
      <c r="AF25" s="214"/>
      <c r="AG25" s="214"/>
    </row>
    <row r="26" spans="1:33" ht="9.9499999999999993" customHeight="1" x14ac:dyDescent="0.4">
      <c r="A26" s="216"/>
      <c r="B26" s="216"/>
      <c r="C26" s="216"/>
      <c r="D26" s="214"/>
      <c r="E26" s="214"/>
      <c r="F26" s="214"/>
      <c r="G26" s="214"/>
      <c r="H26" s="214"/>
      <c r="I26" s="214"/>
      <c r="J26" s="214"/>
      <c r="K26" s="219"/>
      <c r="L26" s="217"/>
      <c r="M26" s="217"/>
      <c r="N26" s="217"/>
      <c r="O26" s="217"/>
      <c r="P26" s="270"/>
      <c r="Q26" s="847" t="s">
        <v>0</v>
      </c>
      <c r="R26" s="216"/>
      <c r="S26" s="214"/>
      <c r="T26" s="255"/>
      <c r="U26" s="214"/>
      <c r="V26" s="216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</row>
    <row r="27" spans="1:33" ht="9.9499999999999993" customHeight="1" x14ac:dyDescent="0.4">
      <c r="A27" s="216"/>
      <c r="B27" s="216"/>
      <c r="C27" s="216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848"/>
      <c r="R27" s="214"/>
      <c r="S27" s="214"/>
      <c r="T27" s="255"/>
      <c r="U27" s="214"/>
      <c r="V27" s="216"/>
      <c r="W27" s="214"/>
      <c r="X27" s="214"/>
      <c r="Y27" s="214"/>
      <c r="Z27" s="214"/>
      <c r="AA27" s="214"/>
      <c r="AB27" s="214"/>
      <c r="AC27" s="214"/>
      <c r="AD27" s="214"/>
      <c r="AE27" s="255"/>
      <c r="AF27" s="214"/>
      <c r="AG27" s="214"/>
    </row>
    <row r="28" spans="1:33" ht="9.9499999999999993" customHeight="1" x14ac:dyDescent="0.4">
      <c r="A28" s="216"/>
      <c r="B28" s="216"/>
      <c r="C28" s="216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54"/>
      <c r="R28" s="214"/>
      <c r="S28" s="214"/>
      <c r="T28" s="255"/>
      <c r="U28" s="214"/>
      <c r="V28" s="216"/>
      <c r="W28" s="214"/>
      <c r="X28" s="214"/>
      <c r="Y28" s="214"/>
      <c r="Z28" s="214"/>
      <c r="AA28" s="214"/>
      <c r="AB28" s="214"/>
      <c r="AC28" s="214"/>
      <c r="AD28" s="214"/>
      <c r="AE28" s="255"/>
      <c r="AF28" s="214"/>
      <c r="AG28" s="214"/>
    </row>
    <row r="29" spans="1:33" ht="9.9499999999999993" customHeight="1" x14ac:dyDescent="0.4">
      <c r="A29" s="216"/>
      <c r="B29" s="216"/>
      <c r="C29" s="216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54"/>
      <c r="R29" s="214"/>
      <c r="S29" s="214"/>
      <c r="T29" s="255"/>
      <c r="U29" s="214"/>
      <c r="V29" s="216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</row>
    <row r="30" spans="1:33" ht="9.9499999999999993" customHeight="1" x14ac:dyDescent="0.4">
      <c r="A30" s="216"/>
      <c r="B30" s="216"/>
      <c r="C30" s="216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59"/>
      <c r="R30" s="217"/>
      <c r="S30" s="217"/>
      <c r="T30" s="266"/>
      <c r="U30" s="217"/>
      <c r="V30" s="300">
        <v>5</v>
      </c>
      <c r="W30" s="308"/>
      <c r="X30" s="330"/>
      <c r="Y30" s="837"/>
      <c r="Z30" s="838"/>
      <c r="AA30" s="838"/>
      <c r="AB30" s="838"/>
      <c r="AC30" s="838"/>
      <c r="AD30" s="839"/>
      <c r="AE30" s="255"/>
      <c r="AF30" s="214"/>
      <c r="AG30" s="214"/>
    </row>
    <row r="31" spans="1:33" ht="9.9499999999999993" customHeight="1" x14ac:dyDescent="0.4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55"/>
      <c r="R31" s="214"/>
      <c r="S31" s="214"/>
      <c r="T31" s="255"/>
      <c r="U31" s="214"/>
      <c r="V31" s="300"/>
      <c r="W31" s="310"/>
      <c r="X31" s="341"/>
      <c r="Y31" s="840"/>
      <c r="Z31" s="841"/>
      <c r="AA31" s="841"/>
      <c r="AB31" s="841"/>
      <c r="AC31" s="841"/>
      <c r="AD31" s="842"/>
      <c r="AE31" s="255"/>
      <c r="AF31" s="214"/>
      <c r="AG31" s="214"/>
    </row>
    <row r="32" spans="1:33" ht="9.9499999999999993" customHeight="1" x14ac:dyDescent="0.4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55"/>
      <c r="R32" s="214"/>
      <c r="S32" s="214"/>
      <c r="T32" s="255"/>
      <c r="U32" s="214"/>
      <c r="V32" s="214"/>
      <c r="W32" s="216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</row>
    <row r="33" spans="1:65" x14ac:dyDescent="0.4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Y33" s="214"/>
      <c r="Z33" s="214"/>
      <c r="AA33" s="214"/>
      <c r="AB33" s="217"/>
      <c r="AC33" s="217"/>
      <c r="AD33" s="217"/>
      <c r="AE33" s="217"/>
      <c r="AF33" s="214"/>
      <c r="AG33" s="214"/>
      <c r="AH33" s="214"/>
      <c r="AI33" s="214"/>
    </row>
    <row r="34" spans="1:65" ht="18" customHeight="1" x14ac:dyDescent="0.4">
      <c r="A34" s="347" t="s">
        <v>6</v>
      </c>
      <c r="B34" s="348"/>
      <c r="C34" s="348"/>
      <c r="D34" s="349"/>
      <c r="E34" s="347" t="s">
        <v>32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872" t="s">
        <v>8</v>
      </c>
      <c r="AC34" s="873"/>
      <c r="AD34" s="873"/>
      <c r="AE34" s="873"/>
      <c r="AF34" s="214"/>
      <c r="AG34" s="214"/>
      <c r="AH34" s="214"/>
      <c r="AI34" s="214"/>
    </row>
    <row r="35" spans="1:65" ht="18" customHeight="1" x14ac:dyDescent="0.4">
      <c r="A35" s="863" t="s">
        <v>9</v>
      </c>
      <c r="B35" s="866" t="s">
        <v>186</v>
      </c>
      <c r="C35" s="866"/>
      <c r="D35" s="869"/>
      <c r="E35" s="308">
        <v>1</v>
      </c>
      <c r="F35" s="330"/>
      <c r="G35" s="342"/>
      <c r="H35" s="299"/>
      <c r="I35" s="299"/>
      <c r="J35" s="299"/>
      <c r="K35" s="299"/>
      <c r="L35" s="302"/>
      <c r="M35" s="326" t="str">
        <f>IF(OR(O35="",O36=""),"",O35+O36)</f>
        <v/>
      </c>
      <c r="N35" s="327"/>
      <c r="O35" s="271"/>
      <c r="P35" s="272" t="s">
        <v>21</v>
      </c>
      <c r="Q35" s="271"/>
      <c r="R35" s="326" t="str">
        <f>IF(OR(Q35="",Q36=""),"",Q35+Q36)</f>
        <v/>
      </c>
      <c r="S35" s="327"/>
      <c r="T35" s="308"/>
      <c r="U35" s="299"/>
      <c r="V35" s="299"/>
      <c r="W35" s="299"/>
      <c r="X35" s="299"/>
      <c r="Y35" s="330"/>
      <c r="Z35" s="342">
        <v>2</v>
      </c>
      <c r="AA35" s="857"/>
      <c r="AB35" s="860">
        <v>4</v>
      </c>
      <c r="AC35" s="302"/>
      <c r="AD35" s="308">
        <v>5</v>
      </c>
      <c r="AE35" s="302"/>
      <c r="AF35" s="214"/>
      <c r="AG35" s="214"/>
      <c r="AH35" s="214"/>
      <c r="AI35" s="214"/>
      <c r="AJ35" s="216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58"/>
      <c r="AW35" s="216"/>
      <c r="AX35" s="216"/>
      <c r="AY35" s="216"/>
      <c r="AZ35" s="216"/>
      <c r="BA35" s="216"/>
      <c r="BB35" s="216"/>
      <c r="BC35" s="214"/>
      <c r="BD35" s="214"/>
      <c r="BE35" s="214"/>
      <c r="BF35" s="214"/>
      <c r="BG35" s="214"/>
      <c r="BH35" s="214"/>
      <c r="BI35" s="216"/>
      <c r="BJ35" s="216"/>
      <c r="BK35" s="214"/>
      <c r="BL35" s="214"/>
      <c r="BM35" s="214"/>
    </row>
    <row r="36" spans="1:65" ht="18" customHeight="1" x14ac:dyDescent="0.4">
      <c r="A36" s="864"/>
      <c r="B36" s="867"/>
      <c r="C36" s="867"/>
      <c r="D36" s="870"/>
      <c r="E36" s="309"/>
      <c r="F36" s="340"/>
      <c r="G36" s="350"/>
      <c r="H36" s="332"/>
      <c r="I36" s="332"/>
      <c r="J36" s="332"/>
      <c r="K36" s="332"/>
      <c r="L36" s="351"/>
      <c r="M36" s="328"/>
      <c r="N36" s="329"/>
      <c r="O36" s="292"/>
      <c r="P36" s="293" t="s">
        <v>21</v>
      </c>
      <c r="Q36" s="292"/>
      <c r="R36" s="328"/>
      <c r="S36" s="329"/>
      <c r="T36" s="331"/>
      <c r="U36" s="332"/>
      <c r="V36" s="332"/>
      <c r="W36" s="332"/>
      <c r="X36" s="332"/>
      <c r="Y36" s="333"/>
      <c r="Z36" s="343"/>
      <c r="AA36" s="858"/>
      <c r="AB36" s="861"/>
      <c r="AC36" s="303"/>
      <c r="AD36" s="309"/>
      <c r="AE36" s="303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58"/>
      <c r="AW36" s="216"/>
      <c r="AX36" s="216"/>
      <c r="AY36" s="216"/>
      <c r="AZ36" s="216"/>
      <c r="BA36" s="216"/>
      <c r="BB36" s="216"/>
      <c r="BC36" s="214"/>
      <c r="BD36" s="214"/>
      <c r="BE36" s="214"/>
      <c r="BF36" s="214"/>
      <c r="BG36" s="214"/>
      <c r="BH36" s="214"/>
      <c r="BI36" s="216"/>
      <c r="BJ36" s="216"/>
      <c r="BK36" s="214"/>
      <c r="BL36" s="214"/>
      <c r="BM36" s="214"/>
    </row>
    <row r="37" spans="1:65" ht="18" customHeight="1" x14ac:dyDescent="0.4">
      <c r="A37" s="865"/>
      <c r="B37" s="868"/>
      <c r="C37" s="868"/>
      <c r="D37" s="871"/>
      <c r="E37" s="310"/>
      <c r="F37" s="341"/>
      <c r="G37" s="305" t="s">
        <v>319</v>
      </c>
      <c r="H37" s="306"/>
      <c r="I37" s="306"/>
      <c r="J37" s="306"/>
      <c r="K37" s="306"/>
      <c r="L37" s="307"/>
      <c r="M37" s="285"/>
      <c r="N37" s="286" t="s">
        <v>320</v>
      </c>
      <c r="O37" s="287"/>
      <c r="P37" s="288"/>
      <c r="Q37" s="287"/>
      <c r="R37" s="285" t="s">
        <v>321</v>
      </c>
      <c r="S37" s="286"/>
      <c r="T37" s="284"/>
      <c r="U37" s="216"/>
      <c r="V37" s="216"/>
      <c r="W37" s="216"/>
      <c r="X37" s="216"/>
      <c r="Y37" s="289"/>
      <c r="Z37" s="344"/>
      <c r="AA37" s="859"/>
      <c r="AB37" s="862"/>
      <c r="AC37" s="304"/>
      <c r="AD37" s="310"/>
      <c r="AE37" s="30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58"/>
      <c r="AW37" s="216"/>
      <c r="AX37" s="216"/>
      <c r="AY37" s="216"/>
      <c r="AZ37" s="216"/>
      <c r="BA37" s="216"/>
      <c r="BB37" s="216"/>
      <c r="BC37" s="214"/>
      <c r="BD37" s="214"/>
      <c r="BE37" s="214"/>
      <c r="BF37" s="214"/>
      <c r="BG37" s="214"/>
      <c r="BH37" s="214"/>
      <c r="BI37" s="216"/>
      <c r="BJ37" s="216"/>
      <c r="BK37" s="214"/>
      <c r="BL37" s="214"/>
      <c r="BM37" s="214"/>
    </row>
    <row r="38" spans="1:65" ht="18" customHeight="1" x14ac:dyDescent="0.4">
      <c r="A38" s="863" t="s">
        <v>219</v>
      </c>
      <c r="B38" s="866" t="s">
        <v>323</v>
      </c>
      <c r="C38" s="866"/>
      <c r="D38" s="869"/>
      <c r="E38" s="308">
        <v>4</v>
      </c>
      <c r="F38" s="330"/>
      <c r="G38" s="320"/>
      <c r="H38" s="321"/>
      <c r="I38" s="321"/>
      <c r="J38" s="321"/>
      <c r="K38" s="321"/>
      <c r="L38" s="322"/>
      <c r="M38" s="326" t="str">
        <f>IF(OR(O38="",O39=""),"",O38+O39)</f>
        <v/>
      </c>
      <c r="N38" s="327"/>
      <c r="O38" s="271"/>
      <c r="P38" s="272" t="s">
        <v>21</v>
      </c>
      <c r="Q38" s="271"/>
      <c r="R38" s="326" t="str">
        <f>IF(OR(Q38="",Q39=""),"",Q38+Q39)</f>
        <v/>
      </c>
      <c r="S38" s="327"/>
      <c r="T38" s="308"/>
      <c r="U38" s="299"/>
      <c r="V38" s="299"/>
      <c r="W38" s="299"/>
      <c r="X38" s="299"/>
      <c r="Y38" s="330"/>
      <c r="Z38" s="342">
        <v>5</v>
      </c>
      <c r="AA38" s="857"/>
      <c r="AB38" s="860">
        <v>1</v>
      </c>
      <c r="AC38" s="302"/>
      <c r="AD38" s="308">
        <v>2</v>
      </c>
      <c r="AE38" s="302"/>
      <c r="AF38" s="214"/>
      <c r="AG38" s="214"/>
      <c r="AH38" s="214"/>
      <c r="AI38" s="214"/>
      <c r="AJ38" s="216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58"/>
      <c r="AW38" s="216"/>
      <c r="AX38" s="216"/>
      <c r="AY38" s="216"/>
      <c r="AZ38" s="216"/>
      <c r="BA38" s="216"/>
      <c r="BB38" s="216"/>
      <c r="BC38" s="214"/>
      <c r="BD38" s="214"/>
      <c r="BE38" s="214"/>
      <c r="BF38" s="214"/>
      <c r="BG38" s="214"/>
      <c r="BH38" s="214"/>
      <c r="BI38" s="216"/>
      <c r="BJ38" s="216"/>
      <c r="BK38" s="214"/>
      <c r="BL38" s="214"/>
      <c r="BM38" s="214"/>
    </row>
    <row r="39" spans="1:65" ht="18" customHeight="1" x14ac:dyDescent="0.4">
      <c r="A39" s="864"/>
      <c r="B39" s="867"/>
      <c r="C39" s="867"/>
      <c r="D39" s="870"/>
      <c r="E39" s="309"/>
      <c r="F39" s="340"/>
      <c r="G39" s="323"/>
      <c r="H39" s="324"/>
      <c r="I39" s="324"/>
      <c r="J39" s="324"/>
      <c r="K39" s="324"/>
      <c r="L39" s="325"/>
      <c r="M39" s="328"/>
      <c r="N39" s="329"/>
      <c r="O39" s="292"/>
      <c r="P39" s="293" t="s">
        <v>21</v>
      </c>
      <c r="Q39" s="292"/>
      <c r="R39" s="328"/>
      <c r="S39" s="329"/>
      <c r="T39" s="331"/>
      <c r="U39" s="332"/>
      <c r="V39" s="332"/>
      <c r="W39" s="332"/>
      <c r="X39" s="332"/>
      <c r="Y39" s="333"/>
      <c r="Z39" s="343"/>
      <c r="AA39" s="858"/>
      <c r="AB39" s="861"/>
      <c r="AC39" s="303"/>
      <c r="AD39" s="309"/>
      <c r="AE39" s="303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58"/>
      <c r="AW39" s="216"/>
      <c r="AX39" s="216"/>
      <c r="AY39" s="216"/>
      <c r="AZ39" s="216"/>
      <c r="BA39" s="216"/>
      <c r="BB39" s="216"/>
      <c r="BC39" s="214"/>
      <c r="BD39" s="214"/>
      <c r="BE39" s="214"/>
      <c r="BF39" s="214"/>
      <c r="BG39" s="214"/>
      <c r="BH39" s="214"/>
      <c r="BI39" s="216"/>
      <c r="BJ39" s="216"/>
      <c r="BK39" s="214"/>
      <c r="BL39" s="214"/>
      <c r="BM39" s="214"/>
    </row>
    <row r="40" spans="1:65" ht="18" customHeight="1" x14ac:dyDescent="0.4">
      <c r="A40" s="865"/>
      <c r="B40" s="868"/>
      <c r="C40" s="868"/>
      <c r="D40" s="871"/>
      <c r="E40" s="310"/>
      <c r="F40" s="341"/>
      <c r="G40" s="305" t="s">
        <v>319</v>
      </c>
      <c r="H40" s="306"/>
      <c r="I40" s="306"/>
      <c r="J40" s="306"/>
      <c r="K40" s="306"/>
      <c r="L40" s="307"/>
      <c r="M40" s="285"/>
      <c r="N40" s="286" t="s">
        <v>320</v>
      </c>
      <c r="O40" s="287"/>
      <c r="P40" s="288"/>
      <c r="Q40" s="287"/>
      <c r="R40" s="285" t="s">
        <v>321</v>
      </c>
      <c r="S40" s="286"/>
      <c r="T40" s="284"/>
      <c r="U40" s="216"/>
      <c r="V40" s="216"/>
      <c r="W40" s="216"/>
      <c r="X40" s="216"/>
      <c r="Y40" s="289"/>
      <c r="Z40" s="344"/>
      <c r="AA40" s="859"/>
      <c r="AB40" s="862"/>
      <c r="AC40" s="304"/>
      <c r="AD40" s="310"/>
      <c r="AE40" s="30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58"/>
      <c r="AW40" s="216"/>
      <c r="AX40" s="216"/>
      <c r="AY40" s="216"/>
      <c r="AZ40" s="216"/>
      <c r="BA40" s="216"/>
      <c r="BB40" s="216"/>
      <c r="BC40" s="214"/>
      <c r="BD40" s="214"/>
      <c r="BE40" s="214"/>
      <c r="BF40" s="214"/>
      <c r="BG40" s="214"/>
      <c r="BH40" s="214"/>
      <c r="BI40" s="216"/>
      <c r="BJ40" s="216"/>
      <c r="BK40" s="214"/>
      <c r="BL40" s="214"/>
      <c r="BM40" s="214"/>
    </row>
    <row r="41" spans="1:65" ht="18" customHeight="1" x14ac:dyDescent="0.4">
      <c r="A41" s="863" t="s">
        <v>1</v>
      </c>
      <c r="B41" s="866" t="s">
        <v>187</v>
      </c>
      <c r="C41" s="866"/>
      <c r="D41" s="869"/>
      <c r="E41" s="308" t="s">
        <v>33</v>
      </c>
      <c r="F41" s="330"/>
      <c r="G41" s="320"/>
      <c r="H41" s="321"/>
      <c r="I41" s="321"/>
      <c r="J41" s="321"/>
      <c r="K41" s="321"/>
      <c r="L41" s="322"/>
      <c r="M41" s="326" t="str">
        <f>IF(OR(O41="",O42=""),"",O41+O42)</f>
        <v/>
      </c>
      <c r="N41" s="327"/>
      <c r="O41" s="271"/>
      <c r="P41" s="272" t="s">
        <v>21</v>
      </c>
      <c r="Q41" s="271"/>
      <c r="R41" s="326" t="str">
        <f>IF(OR(Q41="",Q42=""),"",Q41+Q42)</f>
        <v/>
      </c>
      <c r="S41" s="327"/>
      <c r="T41" s="308"/>
      <c r="U41" s="299"/>
      <c r="V41" s="299"/>
      <c r="W41" s="299"/>
      <c r="X41" s="299"/>
      <c r="Y41" s="330"/>
      <c r="Z41" s="342">
        <v>3</v>
      </c>
      <c r="AA41" s="857"/>
      <c r="AB41" s="860" t="s">
        <v>217</v>
      </c>
      <c r="AC41" s="302" t="s">
        <v>218</v>
      </c>
      <c r="AD41" s="308" t="s">
        <v>219</v>
      </c>
      <c r="AE41" s="302" t="s">
        <v>218</v>
      </c>
      <c r="AF41" s="214"/>
      <c r="AG41" s="214"/>
      <c r="AH41" s="214"/>
      <c r="AI41" s="214"/>
      <c r="AJ41" s="216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58"/>
      <c r="AW41" s="216"/>
      <c r="AX41" s="216"/>
      <c r="AY41" s="216"/>
      <c r="AZ41" s="216"/>
      <c r="BA41" s="216"/>
      <c r="BB41" s="216"/>
      <c r="BC41" s="214"/>
      <c r="BD41" s="214"/>
      <c r="BE41" s="214"/>
      <c r="BF41" s="214"/>
      <c r="BG41" s="214"/>
      <c r="BH41" s="214"/>
      <c r="BI41" s="216"/>
      <c r="BJ41" s="216"/>
      <c r="BK41" s="214"/>
      <c r="BL41" s="214"/>
      <c r="BM41" s="214"/>
    </row>
    <row r="42" spans="1:65" ht="18" customHeight="1" x14ac:dyDescent="0.4">
      <c r="A42" s="864"/>
      <c r="B42" s="867"/>
      <c r="C42" s="867"/>
      <c r="D42" s="870"/>
      <c r="E42" s="309"/>
      <c r="F42" s="340"/>
      <c r="G42" s="323"/>
      <c r="H42" s="324"/>
      <c r="I42" s="324"/>
      <c r="J42" s="324"/>
      <c r="K42" s="324"/>
      <c r="L42" s="325"/>
      <c r="M42" s="328"/>
      <c r="N42" s="329"/>
      <c r="O42" s="292"/>
      <c r="P42" s="293" t="s">
        <v>21</v>
      </c>
      <c r="Q42" s="292"/>
      <c r="R42" s="328"/>
      <c r="S42" s="329"/>
      <c r="T42" s="331"/>
      <c r="U42" s="332"/>
      <c r="V42" s="332"/>
      <c r="W42" s="332"/>
      <c r="X42" s="332"/>
      <c r="Y42" s="333"/>
      <c r="Z42" s="343"/>
      <c r="AA42" s="858"/>
      <c r="AB42" s="861"/>
      <c r="AC42" s="303"/>
      <c r="AD42" s="309"/>
      <c r="AE42" s="303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58"/>
      <c r="AW42" s="216"/>
      <c r="AX42" s="216"/>
      <c r="AY42" s="216"/>
      <c r="AZ42" s="216"/>
      <c r="BA42" s="216"/>
      <c r="BB42" s="216"/>
      <c r="BC42" s="214"/>
      <c r="BD42" s="214"/>
      <c r="BE42" s="214"/>
      <c r="BF42" s="214"/>
      <c r="BG42" s="214"/>
      <c r="BH42" s="214"/>
      <c r="BI42" s="216"/>
      <c r="BJ42" s="216"/>
      <c r="BK42" s="214"/>
      <c r="BL42" s="214"/>
      <c r="BM42" s="214"/>
    </row>
    <row r="43" spans="1:65" ht="18" customHeight="1" x14ac:dyDescent="0.4">
      <c r="A43" s="865"/>
      <c r="B43" s="868"/>
      <c r="C43" s="868"/>
      <c r="D43" s="871"/>
      <c r="E43" s="310"/>
      <c r="F43" s="341"/>
      <c r="G43" s="305" t="s">
        <v>319</v>
      </c>
      <c r="H43" s="306"/>
      <c r="I43" s="306"/>
      <c r="J43" s="306"/>
      <c r="K43" s="306"/>
      <c r="L43" s="307"/>
      <c r="M43" s="285"/>
      <c r="N43" s="286" t="s">
        <v>320</v>
      </c>
      <c r="O43" s="287"/>
      <c r="P43" s="288"/>
      <c r="Q43" s="287"/>
      <c r="R43" s="285" t="s">
        <v>321</v>
      </c>
      <c r="S43" s="286"/>
      <c r="T43" s="284"/>
      <c r="U43" s="216"/>
      <c r="V43" s="216"/>
      <c r="W43" s="216"/>
      <c r="X43" s="216"/>
      <c r="Y43" s="289"/>
      <c r="Z43" s="344"/>
      <c r="AA43" s="859"/>
      <c r="AB43" s="862"/>
      <c r="AC43" s="304"/>
      <c r="AD43" s="310"/>
      <c r="AE43" s="30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58"/>
      <c r="AW43" s="216"/>
      <c r="AX43" s="216"/>
      <c r="AY43" s="216"/>
      <c r="AZ43" s="216"/>
      <c r="BA43" s="216"/>
      <c r="BB43" s="216"/>
      <c r="BC43" s="214"/>
      <c r="BD43" s="214"/>
      <c r="BE43" s="214"/>
      <c r="BF43" s="214"/>
      <c r="BG43" s="214"/>
      <c r="BH43" s="214"/>
      <c r="BI43" s="216"/>
      <c r="BJ43" s="216"/>
      <c r="BK43" s="214"/>
      <c r="BL43" s="214"/>
      <c r="BM43" s="214"/>
    </row>
    <row r="44" spans="1:65" ht="18" customHeight="1" x14ac:dyDescent="0.4">
      <c r="A44" s="863" t="s">
        <v>11</v>
      </c>
      <c r="B44" s="866" t="s">
        <v>188</v>
      </c>
      <c r="C44" s="866"/>
      <c r="D44" s="869"/>
      <c r="E44" s="308" t="s">
        <v>36</v>
      </c>
      <c r="F44" s="330"/>
      <c r="G44" s="320"/>
      <c r="H44" s="321"/>
      <c r="I44" s="321"/>
      <c r="J44" s="321"/>
      <c r="K44" s="321"/>
      <c r="L44" s="322"/>
      <c r="M44" s="326" t="str">
        <f>IF(OR(O44="",O45=""),"",O44+O45)</f>
        <v/>
      </c>
      <c r="N44" s="327"/>
      <c r="O44" s="271"/>
      <c r="P44" s="272" t="s">
        <v>21</v>
      </c>
      <c r="Q44" s="271"/>
      <c r="R44" s="326" t="str">
        <f>IF(OR(Q44="",Q45=""),"",Q44+Q45)</f>
        <v/>
      </c>
      <c r="S44" s="327"/>
      <c r="T44" s="308"/>
      <c r="U44" s="299"/>
      <c r="V44" s="299"/>
      <c r="W44" s="299"/>
      <c r="X44" s="299"/>
      <c r="Y44" s="330"/>
      <c r="Z44" s="342" t="s">
        <v>37</v>
      </c>
      <c r="AA44" s="857"/>
      <c r="AB44" s="860" t="s">
        <v>219</v>
      </c>
      <c r="AC44" s="302" t="s">
        <v>220</v>
      </c>
      <c r="AD44" s="308" t="s">
        <v>221</v>
      </c>
      <c r="AE44" s="302" t="s">
        <v>220</v>
      </c>
      <c r="AF44" s="214"/>
      <c r="AG44" s="214"/>
      <c r="AH44" s="214"/>
      <c r="AI44" s="214"/>
      <c r="AJ44" s="216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58"/>
      <c r="AW44" s="216"/>
      <c r="AX44" s="216"/>
      <c r="AY44" s="216"/>
      <c r="AZ44" s="216"/>
      <c r="BA44" s="216"/>
      <c r="BB44" s="216"/>
      <c r="BC44" s="214"/>
      <c r="BD44" s="214"/>
      <c r="BE44" s="214"/>
      <c r="BF44" s="214"/>
      <c r="BG44" s="214"/>
      <c r="BH44" s="214"/>
      <c r="BI44" s="216"/>
      <c r="BJ44" s="216"/>
      <c r="BK44" s="214"/>
      <c r="BL44" s="214"/>
      <c r="BM44" s="214"/>
    </row>
    <row r="45" spans="1:65" ht="18" customHeight="1" x14ac:dyDescent="0.4">
      <c r="A45" s="864"/>
      <c r="B45" s="867"/>
      <c r="C45" s="867"/>
      <c r="D45" s="870"/>
      <c r="E45" s="309"/>
      <c r="F45" s="340"/>
      <c r="G45" s="323"/>
      <c r="H45" s="324"/>
      <c r="I45" s="324"/>
      <c r="J45" s="324"/>
      <c r="K45" s="324"/>
      <c r="L45" s="325"/>
      <c r="M45" s="328"/>
      <c r="N45" s="329"/>
      <c r="O45" s="292"/>
      <c r="P45" s="293" t="s">
        <v>21</v>
      </c>
      <c r="Q45" s="292"/>
      <c r="R45" s="328"/>
      <c r="S45" s="329"/>
      <c r="T45" s="331"/>
      <c r="U45" s="332"/>
      <c r="V45" s="332"/>
      <c r="W45" s="332"/>
      <c r="X45" s="332"/>
      <c r="Y45" s="333"/>
      <c r="Z45" s="343"/>
      <c r="AA45" s="858"/>
      <c r="AB45" s="861"/>
      <c r="AC45" s="303"/>
      <c r="AD45" s="309"/>
      <c r="AE45" s="303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58"/>
      <c r="AW45" s="216"/>
      <c r="AX45" s="216"/>
      <c r="AY45" s="216"/>
      <c r="AZ45" s="216"/>
      <c r="BA45" s="216"/>
      <c r="BB45" s="216"/>
      <c r="BC45" s="214"/>
      <c r="BD45" s="214"/>
      <c r="BE45" s="214"/>
      <c r="BF45" s="214"/>
      <c r="BG45" s="214"/>
      <c r="BH45" s="214"/>
      <c r="BI45" s="216"/>
      <c r="BJ45" s="216"/>
      <c r="BK45" s="214"/>
      <c r="BL45" s="214"/>
      <c r="BM45" s="214"/>
    </row>
    <row r="46" spans="1:65" ht="18" customHeight="1" x14ac:dyDescent="0.4">
      <c r="A46" s="865"/>
      <c r="B46" s="868"/>
      <c r="C46" s="868"/>
      <c r="D46" s="871"/>
      <c r="E46" s="310"/>
      <c r="F46" s="341"/>
      <c r="G46" s="305" t="s">
        <v>319</v>
      </c>
      <c r="H46" s="306"/>
      <c r="I46" s="306"/>
      <c r="J46" s="306"/>
      <c r="K46" s="306"/>
      <c r="L46" s="307"/>
      <c r="M46" s="285"/>
      <c r="N46" s="286" t="s">
        <v>320</v>
      </c>
      <c r="O46" s="287"/>
      <c r="P46" s="288"/>
      <c r="Q46" s="287"/>
      <c r="R46" s="285" t="s">
        <v>321</v>
      </c>
      <c r="S46" s="286"/>
      <c r="T46" s="284"/>
      <c r="U46" s="216"/>
      <c r="V46" s="216"/>
      <c r="W46" s="216"/>
      <c r="X46" s="216"/>
      <c r="Y46" s="289"/>
      <c r="Z46" s="344"/>
      <c r="AA46" s="859"/>
      <c r="AB46" s="862"/>
      <c r="AC46" s="304"/>
      <c r="AD46" s="310"/>
      <c r="AE46" s="30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58"/>
      <c r="AW46" s="216"/>
      <c r="AX46" s="216"/>
      <c r="AY46" s="216"/>
      <c r="AZ46" s="216"/>
      <c r="BA46" s="216"/>
      <c r="BB46" s="216"/>
      <c r="BC46" s="214"/>
      <c r="BD46" s="214"/>
      <c r="BE46" s="214"/>
      <c r="BF46" s="214"/>
      <c r="BG46" s="214"/>
      <c r="BH46" s="214"/>
      <c r="BI46" s="216"/>
      <c r="BJ46" s="216"/>
      <c r="BK46" s="214"/>
      <c r="BL46" s="214"/>
      <c r="BM46" s="214"/>
    </row>
    <row r="47" spans="1:65" ht="18" customHeight="1" x14ac:dyDescent="0.4">
      <c r="A47" s="863" t="s">
        <v>132</v>
      </c>
      <c r="B47" s="866" t="s">
        <v>189</v>
      </c>
      <c r="C47" s="866"/>
      <c r="D47" s="866"/>
      <c r="E47" s="308" t="s">
        <v>34</v>
      </c>
      <c r="F47" s="330"/>
      <c r="G47" s="320"/>
      <c r="H47" s="321"/>
      <c r="I47" s="321"/>
      <c r="J47" s="321"/>
      <c r="K47" s="321"/>
      <c r="L47" s="322"/>
      <c r="M47" s="326" t="str">
        <f>IF(OR(O47="",O48=""),"",O47+O48)</f>
        <v/>
      </c>
      <c r="N47" s="327"/>
      <c r="O47" s="271"/>
      <c r="P47" s="272" t="s">
        <v>21</v>
      </c>
      <c r="Q47" s="271"/>
      <c r="R47" s="326" t="str">
        <f>IF(OR(Q47="",Q48=""),"",Q47+Q48)</f>
        <v/>
      </c>
      <c r="S47" s="327"/>
      <c r="T47" s="308"/>
      <c r="U47" s="299"/>
      <c r="V47" s="299"/>
      <c r="W47" s="299"/>
      <c r="X47" s="299"/>
      <c r="Y47" s="330"/>
      <c r="Z47" s="342" t="s">
        <v>35</v>
      </c>
      <c r="AA47" s="299"/>
      <c r="AB47" s="860" t="s">
        <v>219</v>
      </c>
      <c r="AC47" s="302" t="s">
        <v>218</v>
      </c>
      <c r="AD47" s="299" t="s">
        <v>221</v>
      </c>
      <c r="AE47" s="302" t="s">
        <v>218</v>
      </c>
      <c r="AF47" s="214"/>
      <c r="AG47" s="214"/>
      <c r="AH47" s="214"/>
      <c r="AI47" s="214"/>
      <c r="AJ47" s="216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58"/>
      <c r="AW47" s="216"/>
      <c r="AX47" s="216"/>
      <c r="AY47" s="216"/>
      <c r="AZ47" s="216"/>
      <c r="BA47" s="216"/>
      <c r="BB47" s="216"/>
      <c r="BC47" s="214"/>
      <c r="BD47" s="214"/>
      <c r="BE47" s="214"/>
      <c r="BF47" s="214"/>
      <c r="BG47" s="214"/>
      <c r="BH47" s="214"/>
      <c r="BI47" s="216"/>
      <c r="BJ47" s="216"/>
      <c r="BK47" s="214"/>
      <c r="BL47" s="214"/>
      <c r="BM47" s="214"/>
    </row>
    <row r="48" spans="1:65" ht="18" customHeight="1" x14ac:dyDescent="0.4">
      <c r="A48" s="864"/>
      <c r="B48" s="867"/>
      <c r="C48" s="867"/>
      <c r="D48" s="867"/>
      <c r="E48" s="309"/>
      <c r="F48" s="340"/>
      <c r="G48" s="323"/>
      <c r="H48" s="324"/>
      <c r="I48" s="324"/>
      <c r="J48" s="324"/>
      <c r="K48" s="324"/>
      <c r="L48" s="325"/>
      <c r="M48" s="328"/>
      <c r="N48" s="329"/>
      <c r="O48" s="292"/>
      <c r="P48" s="293" t="s">
        <v>21</v>
      </c>
      <c r="Q48" s="292"/>
      <c r="R48" s="328"/>
      <c r="S48" s="329"/>
      <c r="T48" s="331"/>
      <c r="U48" s="332"/>
      <c r="V48" s="332"/>
      <c r="W48" s="332"/>
      <c r="X48" s="332"/>
      <c r="Y48" s="333"/>
      <c r="Z48" s="343"/>
      <c r="AA48" s="300"/>
      <c r="AB48" s="861"/>
      <c r="AC48" s="303"/>
      <c r="AD48" s="300"/>
      <c r="AE48" s="303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58"/>
      <c r="AW48" s="216"/>
      <c r="AX48" s="216"/>
      <c r="AY48" s="216"/>
      <c r="AZ48" s="216"/>
      <c r="BA48" s="216"/>
      <c r="BB48" s="216"/>
      <c r="BC48" s="214"/>
      <c r="BD48" s="214"/>
      <c r="BE48" s="214"/>
      <c r="BF48" s="214"/>
      <c r="BG48" s="214"/>
      <c r="BH48" s="214"/>
      <c r="BI48" s="216"/>
      <c r="BJ48" s="216"/>
      <c r="BK48" s="214"/>
      <c r="BL48" s="214"/>
      <c r="BM48" s="214"/>
    </row>
    <row r="49" spans="1:65" ht="18" customHeight="1" x14ac:dyDescent="0.4">
      <c r="A49" s="865"/>
      <c r="B49" s="868"/>
      <c r="C49" s="868"/>
      <c r="D49" s="868"/>
      <c r="E49" s="310"/>
      <c r="F49" s="341"/>
      <c r="G49" s="305" t="s">
        <v>319</v>
      </c>
      <c r="H49" s="306"/>
      <c r="I49" s="306"/>
      <c r="J49" s="306"/>
      <c r="K49" s="306"/>
      <c r="L49" s="307"/>
      <c r="M49" s="294"/>
      <c r="N49" s="295" t="s">
        <v>320</v>
      </c>
      <c r="O49" s="297"/>
      <c r="P49" s="298"/>
      <c r="Q49" s="297"/>
      <c r="R49" s="294" t="s">
        <v>321</v>
      </c>
      <c r="S49" s="295"/>
      <c r="T49" s="290"/>
      <c r="U49" s="291"/>
      <c r="V49" s="291"/>
      <c r="W49" s="291"/>
      <c r="X49" s="291"/>
      <c r="Y49" s="296"/>
      <c r="Z49" s="344"/>
      <c r="AA49" s="301"/>
      <c r="AB49" s="862"/>
      <c r="AC49" s="304"/>
      <c r="AD49" s="301"/>
      <c r="AE49" s="30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58"/>
      <c r="AW49" s="216"/>
      <c r="AX49" s="216"/>
      <c r="AY49" s="216"/>
      <c r="AZ49" s="216"/>
      <c r="BA49" s="216"/>
      <c r="BB49" s="216"/>
      <c r="BC49" s="214"/>
      <c r="BD49" s="214"/>
      <c r="BE49" s="214"/>
      <c r="BF49" s="214"/>
      <c r="BG49" s="214"/>
      <c r="BH49" s="214"/>
      <c r="BI49" s="216"/>
      <c r="BJ49" s="216"/>
      <c r="BK49" s="214"/>
      <c r="BL49" s="214"/>
      <c r="BM49" s="214"/>
    </row>
    <row r="50" spans="1:65" ht="18" customHeight="1" x14ac:dyDescent="0.4">
      <c r="A50" s="214"/>
      <c r="P50" s="214"/>
      <c r="Q50" s="214"/>
      <c r="R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</row>
    <row r="51" spans="1:65" ht="21.95" customHeight="1" x14ac:dyDescent="0.4">
      <c r="A51" s="214"/>
      <c r="D51" s="212" t="s">
        <v>38</v>
      </c>
    </row>
    <row r="52" spans="1:65" ht="21.95" customHeight="1" x14ac:dyDescent="0.4">
      <c r="A52" s="214"/>
      <c r="D52" s="677" t="s">
        <v>39</v>
      </c>
      <c r="E52" s="678"/>
      <c r="F52" s="874"/>
      <c r="G52" s="875"/>
      <c r="H52" s="876"/>
      <c r="I52" s="876"/>
      <c r="J52" s="876"/>
      <c r="K52" s="876"/>
      <c r="L52" s="876"/>
      <c r="M52" s="876"/>
      <c r="N52" s="876"/>
      <c r="O52" s="876"/>
      <c r="P52" s="877"/>
      <c r="Q52" s="220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</row>
    <row r="53" spans="1:65" ht="21.95" customHeight="1" x14ac:dyDescent="0.4">
      <c r="A53" s="214"/>
      <c r="D53" s="677" t="s">
        <v>40</v>
      </c>
      <c r="E53" s="678"/>
      <c r="F53" s="874"/>
      <c r="G53" s="875"/>
      <c r="H53" s="876"/>
      <c r="I53" s="876"/>
      <c r="J53" s="876"/>
      <c r="K53" s="876"/>
      <c r="L53" s="876"/>
      <c r="M53" s="876"/>
      <c r="N53" s="876"/>
      <c r="O53" s="876"/>
      <c r="P53" s="877"/>
      <c r="Q53" s="220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</row>
    <row r="54" spans="1:65" ht="21.95" customHeight="1" x14ac:dyDescent="0.4">
      <c r="A54" s="214"/>
      <c r="D54" s="677" t="s">
        <v>41</v>
      </c>
      <c r="E54" s="678"/>
      <c r="F54" s="874"/>
      <c r="G54" s="875"/>
      <c r="H54" s="876"/>
      <c r="I54" s="876"/>
      <c r="J54" s="876"/>
      <c r="K54" s="876"/>
      <c r="L54" s="876"/>
      <c r="M54" s="876"/>
      <c r="N54" s="876"/>
      <c r="O54" s="876"/>
      <c r="P54" s="877"/>
      <c r="Q54" s="220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</row>
  </sheetData>
  <mergeCells count="99">
    <mergeCell ref="A2:AE2"/>
    <mergeCell ref="P7:P8"/>
    <mergeCell ref="T8:T9"/>
    <mergeCell ref="S9:S10"/>
    <mergeCell ref="S5:S6"/>
    <mergeCell ref="E38:F40"/>
    <mergeCell ref="V16:V17"/>
    <mergeCell ref="W16:X17"/>
    <mergeCell ref="Y16:AD17"/>
    <mergeCell ref="V5:V6"/>
    <mergeCell ref="W5:X6"/>
    <mergeCell ref="Y5:AD6"/>
    <mergeCell ref="M10:M11"/>
    <mergeCell ref="V11:V12"/>
    <mergeCell ref="W11:X12"/>
    <mergeCell ref="Y11:AD12"/>
    <mergeCell ref="Q12:Q13"/>
    <mergeCell ref="A19:C20"/>
    <mergeCell ref="D19:I20"/>
    <mergeCell ref="K19:K20"/>
    <mergeCell ref="O19:O20"/>
    <mergeCell ref="P19:U20"/>
    <mergeCell ref="W22:X23"/>
    <mergeCell ref="Y22:AD23"/>
    <mergeCell ref="Q26:Q27"/>
    <mergeCell ref="V30:V31"/>
    <mergeCell ref="W30:X31"/>
    <mergeCell ref="Y30:AD31"/>
    <mergeCell ref="V22:V23"/>
    <mergeCell ref="AB34:AE34"/>
    <mergeCell ref="G35:L36"/>
    <mergeCell ref="M35:N36"/>
    <mergeCell ref="R35:S36"/>
    <mergeCell ref="T35:Y36"/>
    <mergeCell ref="R38:S39"/>
    <mergeCell ref="T38:Y39"/>
    <mergeCell ref="G38:L39"/>
    <mergeCell ref="M38:N39"/>
    <mergeCell ref="A34:D34"/>
    <mergeCell ref="E34:AA34"/>
    <mergeCell ref="A38:A40"/>
    <mergeCell ref="B38:D40"/>
    <mergeCell ref="AC47:AC49"/>
    <mergeCell ref="AD47:AD49"/>
    <mergeCell ref="AE47:AE49"/>
    <mergeCell ref="R47:S48"/>
    <mergeCell ref="T47:Y48"/>
    <mergeCell ref="D52:F52"/>
    <mergeCell ref="G52:P52"/>
    <mergeCell ref="D53:F53"/>
    <mergeCell ref="G53:P53"/>
    <mergeCell ref="D54:F54"/>
    <mergeCell ref="G54:P54"/>
    <mergeCell ref="Z3:AE3"/>
    <mergeCell ref="G37:L37"/>
    <mergeCell ref="G40:L40"/>
    <mergeCell ref="G43:L43"/>
    <mergeCell ref="G46:L46"/>
    <mergeCell ref="AB38:AC40"/>
    <mergeCell ref="AD38:AE40"/>
    <mergeCell ref="Z38:AA40"/>
    <mergeCell ref="AD41:AD43"/>
    <mergeCell ref="G44:L45"/>
    <mergeCell ref="M44:N45"/>
    <mergeCell ref="R44:S45"/>
    <mergeCell ref="T44:Y45"/>
    <mergeCell ref="G41:L42"/>
    <mergeCell ref="M41:N42"/>
    <mergeCell ref="R41:S42"/>
    <mergeCell ref="A35:A37"/>
    <mergeCell ref="B35:D37"/>
    <mergeCell ref="E35:F37"/>
    <mergeCell ref="Z35:AA37"/>
    <mergeCell ref="AD35:AE37"/>
    <mergeCell ref="AB35:AC37"/>
    <mergeCell ref="AE41:AE43"/>
    <mergeCell ref="A44:A46"/>
    <mergeCell ref="B44:D46"/>
    <mergeCell ref="E44:F46"/>
    <mergeCell ref="Z44:AA46"/>
    <mergeCell ref="AB44:AB46"/>
    <mergeCell ref="AC44:AC46"/>
    <mergeCell ref="AD44:AD46"/>
    <mergeCell ref="AE44:AE46"/>
    <mergeCell ref="A41:A43"/>
    <mergeCell ref="B41:D43"/>
    <mergeCell ref="E41:F43"/>
    <mergeCell ref="Z41:AA43"/>
    <mergeCell ref="AB41:AB43"/>
    <mergeCell ref="AC41:AC43"/>
    <mergeCell ref="T41:Y42"/>
    <mergeCell ref="A47:A49"/>
    <mergeCell ref="B47:D49"/>
    <mergeCell ref="E47:F49"/>
    <mergeCell ref="Z47:AA49"/>
    <mergeCell ref="AB47:AB49"/>
    <mergeCell ref="G49:L49"/>
    <mergeCell ref="G47:L48"/>
    <mergeCell ref="M47:N48"/>
  </mergeCells>
  <phoneticPr fontId="10"/>
  <printOptions horizontalCentered="1"/>
  <pageMargins left="0.39370078740157483" right="0.39370078740157483" top="0.59055118110236227" bottom="0.19685039370078741" header="0.31496062992125984" footer="0.31496062992125984"/>
  <pageSetup paperSize="9" scale="98" orientation="portrait" horizontalDpi="4294967293" verticalDpi="0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54"/>
  <sheetViews>
    <sheetView view="pageBreakPreview" topLeftCell="A9" zoomScaleNormal="100" zoomScaleSheetLayoutView="100" workbookViewId="0">
      <selection sqref="A1:AP2"/>
    </sheetView>
  </sheetViews>
  <sheetFormatPr defaultColWidth="3.5" defaultRowHeight="18" customHeight="1" x14ac:dyDescent="0.4"/>
  <cols>
    <col min="1" max="1" width="3.5" style="16" customWidth="1"/>
    <col min="2" max="2" width="3.5" style="16"/>
    <col min="3" max="3" width="3.5" style="16" customWidth="1"/>
    <col min="4" max="43" width="3.5" style="16"/>
    <col min="44" max="44" width="3.5" style="16" hidden="1" customWidth="1"/>
    <col min="45" max="46" width="3.5" style="18" hidden="1" customWidth="1"/>
    <col min="47" max="47" width="0" style="16" hidden="1" customWidth="1"/>
    <col min="48" max="49" width="3.5" style="16"/>
    <col min="50" max="50" width="3.875" style="16" customWidth="1"/>
    <col min="51" max="16384" width="3.5" style="16"/>
  </cols>
  <sheetData>
    <row r="1" spans="1:50" ht="41.25" customHeight="1" x14ac:dyDescent="0.4">
      <c r="A1" s="595" t="s">
        <v>57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1</v>
      </c>
    </row>
    <row r="2" spans="1:50" ht="18" customHeight="1" x14ac:dyDescent="0.4">
      <c r="C2" s="598" t="s">
        <v>13</v>
      </c>
      <c r="D2" s="598"/>
      <c r="E2" s="598"/>
      <c r="F2" s="598"/>
      <c r="G2" s="599" t="e">
        <f ca="1">INDIRECT("４月２０日組合せ!e"&amp;2*ROW()+1+19*($AS$1-1))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K5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43575</v>
      </c>
      <c r="AH2" s="603"/>
      <c r="AI2" s="603"/>
      <c r="AJ2" s="603"/>
      <c r="AK2" s="603"/>
      <c r="AL2" s="603"/>
      <c r="AM2" s="604" t="str">
        <f>"（"&amp;TEXT(AG2,"aaa")&amp;"）"</f>
        <v>（土）</v>
      </c>
      <c r="AN2" s="604"/>
      <c r="AO2" s="605"/>
      <c r="AP2" s="19"/>
    </row>
    <row r="3" spans="1:50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0" ht="18" customHeight="1" x14ac:dyDescent="0.4">
      <c r="H4" s="611" t="s">
        <v>49</v>
      </c>
      <c r="I4" s="614">
        <v>1</v>
      </c>
      <c r="J4" s="614"/>
      <c r="K4" s="402" t="e">
        <f ca="1">INDIRECT("４月２０日組合せ!h"&amp;2*ROW()+19*($AS$1-1))</f>
        <v>#REF!</v>
      </c>
      <c r="L4" s="403"/>
      <c r="M4" s="403"/>
      <c r="N4" s="403"/>
      <c r="O4" s="403"/>
      <c r="P4" s="403"/>
      <c r="Q4" s="403"/>
      <c r="R4" s="408"/>
      <c r="S4" s="403"/>
      <c r="T4" s="409"/>
      <c r="X4" s="615" t="s">
        <v>50</v>
      </c>
      <c r="Y4" s="618">
        <v>4</v>
      </c>
      <c r="Z4" s="619"/>
      <c r="AA4" s="402" t="e">
        <f ca="1">INDIRECT("４月２０日組合せ!h"&amp;2*ROW()+19*($AS$1-1)+6)</f>
        <v>#REF!</v>
      </c>
      <c r="AB4" s="403"/>
      <c r="AC4" s="403"/>
      <c r="AD4" s="403"/>
      <c r="AE4" s="403"/>
      <c r="AF4" s="403"/>
      <c r="AG4" s="403"/>
      <c r="AH4" s="408"/>
      <c r="AI4" s="403"/>
      <c r="AJ4" s="409"/>
    </row>
    <row r="5" spans="1:50" ht="18" customHeight="1" x14ac:dyDescent="0.4">
      <c r="H5" s="612"/>
      <c r="I5" s="620">
        <v>2</v>
      </c>
      <c r="J5" s="620"/>
      <c r="K5" s="404" t="e">
        <f t="shared" ref="K5:K6" ca="1" si="0">INDIRECT("４月２０日組合せ!h"&amp;2*ROW()+19*($AS$1-1))</f>
        <v>#REF!</v>
      </c>
      <c r="L5" s="405"/>
      <c r="M5" s="405"/>
      <c r="N5" s="405"/>
      <c r="O5" s="405"/>
      <c r="P5" s="405"/>
      <c r="Q5" s="405"/>
      <c r="R5" s="410" t="s">
        <v>46</v>
      </c>
      <c r="S5" s="411"/>
      <c r="T5" s="412"/>
      <c r="X5" s="616"/>
      <c r="Y5" s="621">
        <v>5</v>
      </c>
      <c r="Z5" s="622"/>
      <c r="AA5" s="609" t="e">
        <f t="shared" ref="AA5:AA7" ca="1" si="1">INDIRECT("４月２０日組合せ!h"&amp;2*ROW()+19*($AS$1-1)+6)</f>
        <v>#REF!</v>
      </c>
      <c r="AB5" s="610"/>
      <c r="AC5" s="610"/>
      <c r="AD5" s="610"/>
      <c r="AE5" s="610"/>
      <c r="AF5" s="610"/>
      <c r="AG5" s="610"/>
      <c r="AH5" s="623"/>
      <c r="AI5" s="610"/>
      <c r="AJ5" s="624"/>
    </row>
    <row r="6" spans="1:50" ht="18" customHeight="1" x14ac:dyDescent="0.4">
      <c r="H6" s="613"/>
      <c r="I6" s="606">
        <v>3</v>
      </c>
      <c r="J6" s="606"/>
      <c r="K6" s="406" t="e">
        <f t="shared" ca="1" si="0"/>
        <v>#REF!</v>
      </c>
      <c r="L6" s="407"/>
      <c r="M6" s="407"/>
      <c r="N6" s="407"/>
      <c r="O6" s="407"/>
      <c r="P6" s="407"/>
      <c r="Q6" s="407"/>
      <c r="R6" s="413"/>
      <c r="S6" s="414"/>
      <c r="T6" s="415"/>
      <c r="X6" s="616"/>
      <c r="Y6" s="607">
        <v>6</v>
      </c>
      <c r="Z6" s="608"/>
      <c r="AA6" s="609" t="e">
        <f t="shared" ca="1" si="1"/>
        <v>#REF!</v>
      </c>
      <c r="AB6" s="610"/>
      <c r="AC6" s="610"/>
      <c r="AD6" s="610"/>
      <c r="AE6" s="610"/>
      <c r="AF6" s="610"/>
      <c r="AG6" s="610"/>
      <c r="AH6" s="623"/>
      <c r="AI6" s="625"/>
      <c r="AJ6" s="626"/>
    </row>
    <row r="7" spans="1:50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X7" s="617"/>
      <c r="Y7" s="416">
        <v>7</v>
      </c>
      <c r="Z7" s="416"/>
      <c r="AA7" s="406" t="e">
        <f t="shared" ca="1" si="1"/>
        <v>#REF!</v>
      </c>
      <c r="AB7" s="407"/>
      <c r="AC7" s="407"/>
      <c r="AD7" s="407"/>
      <c r="AE7" s="407"/>
      <c r="AF7" s="407"/>
      <c r="AG7" s="407"/>
      <c r="AH7" s="413"/>
      <c r="AI7" s="407"/>
      <c r="AJ7" s="627"/>
    </row>
    <row r="8" spans="1:50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X8" s="34"/>
    </row>
    <row r="9" spans="1:50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0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576" t="str">
        <f ca="1">IFERROR(VLOOKUP(AS10,$I$4:$T$6,3,0),"")&amp;IFERROR(VLOOKUP(AS10,$Y$4:$AJ$7,3,0),"")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6</v>
      </c>
      <c r="R10" s="580"/>
      <c r="S10" s="2">
        <v>4</v>
      </c>
      <c r="T10" s="3" t="s">
        <v>21</v>
      </c>
      <c r="U10" s="2">
        <v>0</v>
      </c>
      <c r="V10" s="533">
        <f>IF(OR(U10="",U11=""),"",U10+U11)</f>
        <v>1</v>
      </c>
      <c r="W10" s="534"/>
      <c r="X10" s="443" t="str">
        <f ca="1">IFERROR(VLOOKUP(AT10,$I$4:$T$6,3,0),"")&amp;IFERROR(VLOOKUP(AT10,$Y$4:$AJ$7,3,0),"")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str">
        <f>組合せ①!L45</f>
        <v>Ｄ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0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57"/>
      <c r="K11" s="557"/>
      <c r="L11" s="557"/>
      <c r="M11" s="557"/>
      <c r="N11" s="557"/>
      <c r="O11" s="557"/>
      <c r="P11" s="558"/>
      <c r="Q11" s="581"/>
      <c r="R11" s="582"/>
      <c r="S11" s="4">
        <v>2</v>
      </c>
      <c r="T11" s="5" t="s">
        <v>21</v>
      </c>
      <c r="U11" s="4">
        <v>1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0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2">IFERROR(VLOOKUP(AS12,$I$4:$T$6,3,0),"")&amp;IFERROR(VLOOKUP(AS12,$Y$4:$AJ$7,3,0),"")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2</v>
      </c>
      <c r="R12" s="560"/>
      <c r="S12" s="2">
        <v>0</v>
      </c>
      <c r="T12" s="3" t="s">
        <v>21</v>
      </c>
      <c r="U12" s="2">
        <v>0</v>
      </c>
      <c r="V12" s="559">
        <f t="shared" ref="V12" si="3">IF(OR(U12="",U13=""),"",U12+U13)</f>
        <v>1</v>
      </c>
      <c r="W12" s="560"/>
      <c r="X12" s="460" t="str">
        <f t="shared" ref="X12" ca="1" si="4">IFERROR(VLOOKUP(AT12,$I$4:$T$6,3,0),"")&amp;IFERROR(VLOOKUP(AT12,$Y$4:$AJ$7,3,0),"")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str">
        <f>組合せ①!L46</f>
        <v>Ｄ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0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2</v>
      </c>
      <c r="T13" s="5" t="s">
        <v>21</v>
      </c>
      <c r="U13" s="4">
        <v>1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0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67" t="str">
        <f t="shared" ref="J14" ca="1" si="5">IFERROR(VLOOKUP(AS14,$I$4:$T$6,3,0),"")&amp;IFERROR(VLOOKUP(AS14,$Y$4:$AJ$7,3,0),"")</f>
        <v/>
      </c>
      <c r="K14" s="555"/>
      <c r="L14" s="555"/>
      <c r="M14" s="555"/>
      <c r="N14" s="555"/>
      <c r="O14" s="555"/>
      <c r="P14" s="556"/>
      <c r="Q14" s="559">
        <f t="shared" ref="Q14" si="6">IF(OR(S14="",S15=""),"",S14+S15)</f>
        <v>4</v>
      </c>
      <c r="R14" s="560"/>
      <c r="S14" s="2">
        <v>2</v>
      </c>
      <c r="T14" s="3" t="s">
        <v>21</v>
      </c>
      <c r="U14" s="2">
        <v>0</v>
      </c>
      <c r="V14" s="559">
        <f t="shared" ref="V14" si="7">IF(OR(U14="",U15=""),"",U14+U15)</f>
        <v>0</v>
      </c>
      <c r="W14" s="560"/>
      <c r="X14" s="460" t="str">
        <f t="shared" ref="X14" ca="1" si="8">IFERROR(VLOOKUP(AT14,$I$4:$T$6,3,0),"")&amp;IFERROR(VLOOKUP(AT14,$Y$4:$AJ$7,3,0),"")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str">
        <f>組合せ①!L47</f>
        <v>Ｄ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50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68"/>
      <c r="K15" s="557"/>
      <c r="L15" s="557"/>
      <c r="M15" s="557"/>
      <c r="N15" s="557"/>
      <c r="O15" s="557"/>
      <c r="P15" s="558"/>
      <c r="Q15" s="561"/>
      <c r="R15" s="562"/>
      <c r="S15" s="4">
        <v>2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0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9">IFERROR(VLOOKUP(AS16,$I$4:$T$6,3,0),"")&amp;IFERROR(VLOOKUP(AS16,$Y$4:$AJ$7,3,0),"")</f>
        <v/>
      </c>
      <c r="K16" s="555"/>
      <c r="L16" s="555"/>
      <c r="M16" s="555"/>
      <c r="N16" s="555"/>
      <c r="O16" s="555"/>
      <c r="P16" s="556"/>
      <c r="Q16" s="559">
        <f t="shared" ref="Q16" si="10">IF(OR(S16="",S17=""),"",S16+S17)</f>
        <v>2</v>
      </c>
      <c r="R16" s="560"/>
      <c r="S16" s="2">
        <v>0</v>
      </c>
      <c r="T16" s="3" t="s">
        <v>21</v>
      </c>
      <c r="U16" s="2">
        <v>1</v>
      </c>
      <c r="V16" s="559">
        <f t="shared" ref="V16" si="11">IF(OR(U16="",U17=""),"",U16+U17)</f>
        <v>2</v>
      </c>
      <c r="W16" s="560"/>
      <c r="X16" s="460" t="str">
        <f t="shared" ref="X16" ca="1" si="12">IFERROR(VLOOKUP(AT16,$I$4:$T$6,3,0),"")&amp;IFERROR(VLOOKUP(AT16,$Y$4:$AJ$7,3,0),"")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str">
        <f>組合せ①!L48</f>
        <v>Ｄ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5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2</v>
      </c>
      <c r="T17" s="5" t="s">
        <v>21</v>
      </c>
      <c r="U17" s="4">
        <v>1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5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3">IFERROR(VLOOKUP(AS18,$I$4:$T$6,3,0),"")&amp;IFERROR(VLOOKUP(AS18,$Y$4:$AJ$7,3,0),"")</f>
        <v/>
      </c>
      <c r="K18" s="555"/>
      <c r="L18" s="555"/>
      <c r="M18" s="555"/>
      <c r="N18" s="555"/>
      <c r="O18" s="555"/>
      <c r="P18" s="556"/>
      <c r="Q18" s="559">
        <f t="shared" ref="Q18" si="14">IF(OR(S18="",S19=""),"",S18+S19)</f>
        <v>2</v>
      </c>
      <c r="R18" s="560"/>
      <c r="S18" s="2">
        <v>0</v>
      </c>
      <c r="T18" s="3" t="s">
        <v>21</v>
      </c>
      <c r="U18" s="2">
        <v>0</v>
      </c>
      <c r="V18" s="559">
        <f t="shared" ref="V18" si="15">IF(OR(U18="",U19=""),"",U18+U19)</f>
        <v>0</v>
      </c>
      <c r="W18" s="560"/>
      <c r="X18" s="460" t="str">
        <f t="shared" ref="X18" ca="1" si="16">IFERROR(VLOOKUP(AT18,$I$4:$T$6,3,0),"")&amp;IFERROR(VLOOKUP(AT18,$Y$4:$AJ$7,3,0),"")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str">
        <f>組合せ①!L49</f>
        <v>Ｄ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5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2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5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7">IFERROR(VLOOKUP(AS20,$I$4:$T$6,3,0),"")&amp;IFERROR(VLOOKUP(AS20,$Y$4:$AJ$7,3,0),"")</f>
        <v/>
      </c>
      <c r="K20" s="555"/>
      <c r="L20" s="555"/>
      <c r="M20" s="555"/>
      <c r="N20" s="555"/>
      <c r="O20" s="555"/>
      <c r="P20" s="556"/>
      <c r="Q20" s="559">
        <f t="shared" ref="Q20" si="18">IF(OR(S20="",S21=""),"",S20+S21)</f>
        <v>5</v>
      </c>
      <c r="R20" s="560"/>
      <c r="S20" s="2">
        <v>2</v>
      </c>
      <c r="T20" s="3" t="s">
        <v>21</v>
      </c>
      <c r="U20" s="2">
        <v>0</v>
      </c>
      <c r="V20" s="559">
        <f t="shared" ref="V20" si="19">IF(OR(U20="",U21=""),"",U20+U21)</f>
        <v>2</v>
      </c>
      <c r="W20" s="560"/>
      <c r="X20" s="460" t="str">
        <f t="shared" ref="X20" ca="1" si="20">IFERROR(VLOOKUP(AT20,$I$4:$T$6,3,0),"")&amp;IFERROR(VLOOKUP(AT20,$Y$4:$AJ$7,3,0),"")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str">
        <f>組合せ①!L50</f>
        <v>Ｄ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5" ht="14.25" customHeight="1" x14ac:dyDescent="0.4">
      <c r="B21" s="563"/>
      <c r="C21" s="564"/>
      <c r="D21" s="565"/>
      <c r="E21" s="566"/>
      <c r="F21" s="469"/>
      <c r="G21" s="470"/>
      <c r="H21" s="470"/>
      <c r="I21" s="471"/>
      <c r="J21" s="529"/>
      <c r="K21" s="529"/>
      <c r="L21" s="529"/>
      <c r="M21" s="529"/>
      <c r="N21" s="529"/>
      <c r="O21" s="529"/>
      <c r="P21" s="530"/>
      <c r="Q21" s="533"/>
      <c r="R21" s="534"/>
      <c r="S21" s="6">
        <v>3</v>
      </c>
      <c r="T21" s="7" t="s">
        <v>21</v>
      </c>
      <c r="U21" s="6">
        <v>2</v>
      </c>
      <c r="V21" s="533"/>
      <c r="W21" s="534"/>
      <c r="X21" s="463"/>
      <c r="Y21" s="464"/>
      <c r="Z21" s="464"/>
      <c r="AA21" s="464"/>
      <c r="AB21" s="464"/>
      <c r="AC21" s="464"/>
      <c r="AD21" s="465"/>
      <c r="AE21" s="469"/>
      <c r="AF21" s="470"/>
      <c r="AG21" s="470"/>
      <c r="AH21" s="471"/>
      <c r="AI21" s="472"/>
      <c r="AJ21" s="473"/>
      <c r="AK21" s="473"/>
      <c r="AL21" s="473"/>
      <c r="AM21" s="473"/>
      <c r="AN21" s="473"/>
      <c r="AO21" s="474"/>
      <c r="AP21" s="475"/>
    </row>
    <row r="22" spans="1:65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1">IFERROR(VLOOKUP(AS22,$I$4:$T$6,3,0),"")&amp;IFERROR(VLOOKUP(AS22,$Y$4:$AJ$7,3,0),"")</f>
        <v/>
      </c>
      <c r="K22" s="555"/>
      <c r="L22" s="555"/>
      <c r="M22" s="555"/>
      <c r="N22" s="555"/>
      <c r="O22" s="555"/>
      <c r="P22" s="556"/>
      <c r="Q22" s="559">
        <f t="shared" ref="Q22" si="22">IF(OR(S22="",S23=""),"",S22+S23)</f>
        <v>2</v>
      </c>
      <c r="R22" s="560"/>
      <c r="S22" s="8">
        <v>1</v>
      </c>
      <c r="T22" s="9" t="s">
        <v>21</v>
      </c>
      <c r="U22" s="8">
        <v>0</v>
      </c>
      <c r="V22" s="559">
        <f t="shared" ref="V22" si="23">IF(OR(U22="",U23=""),"",U22+U23)</f>
        <v>0</v>
      </c>
      <c r="W22" s="560"/>
      <c r="X22" s="460" t="str">
        <f t="shared" ref="X22" ca="1" si="24">IFERROR(VLOOKUP(AT22,$I$4:$T$6,3,0),"")&amp;IFERROR(VLOOKUP(AT22,$Y$4:$AJ$7,3,0),"")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組合せ①!#REF!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5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1</v>
      </c>
      <c r="T23" s="5" t="s">
        <v>21</v>
      </c>
      <c r="U23" s="4">
        <v>0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5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5">IFERROR(VLOOKUP(AS24,$I$4:$T$6,3,0),"")&amp;IFERROR(VLOOKUP(AS24,$Y$4:$AJ$7,3,0),"")</f>
        <v/>
      </c>
      <c r="K24" s="555"/>
      <c r="L24" s="555"/>
      <c r="M24" s="555"/>
      <c r="N24" s="555"/>
      <c r="O24" s="555"/>
      <c r="P24" s="556"/>
      <c r="Q24" s="559">
        <f t="shared" ref="Q24" si="26">IF(OR(S24="",S25=""),"",S24+S25)</f>
        <v>2</v>
      </c>
      <c r="R24" s="560"/>
      <c r="S24" s="2">
        <v>2</v>
      </c>
      <c r="T24" s="3" t="s">
        <v>21</v>
      </c>
      <c r="U24" s="2">
        <v>0</v>
      </c>
      <c r="V24" s="559">
        <f t="shared" ref="V24" si="27">IF(OR(U24="",U25=""),"",U24+U25)</f>
        <v>0</v>
      </c>
      <c r="W24" s="560"/>
      <c r="X24" s="460" t="str">
        <f t="shared" ref="X24" ca="1" si="28">IFERROR(VLOOKUP(AT24,$I$4:$T$6,3,0),"")&amp;IFERROR(VLOOKUP(AT24,$Y$4:$AJ$7,3,0),"")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5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0</v>
      </c>
      <c r="T25" s="5" t="s">
        <v>21</v>
      </c>
      <c r="U25" s="4">
        <v>0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5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29">IFERROR(VLOOKUP(AS26,$I$4:$T$6,3,0),"")&amp;IFERROR(VLOOKUP(AS26,$Y$4:$AJ$7,3,0),"")</f>
        <v/>
      </c>
      <c r="K26" s="529"/>
      <c r="L26" s="529"/>
      <c r="M26" s="529"/>
      <c r="N26" s="529"/>
      <c r="O26" s="529"/>
      <c r="P26" s="530"/>
      <c r="Q26" s="533">
        <f t="shared" ref="Q26" si="30">IF(OR(S26="",S27=""),"",S26+S27)</f>
        <v>0</v>
      </c>
      <c r="R26" s="534"/>
      <c r="S26" s="2">
        <v>0</v>
      </c>
      <c r="T26" s="3" t="s">
        <v>21</v>
      </c>
      <c r="U26" s="2">
        <v>1</v>
      </c>
      <c r="V26" s="533">
        <f t="shared" ref="V26" si="31">IF(OR(U26="",U27=""),"",U26+U27)</f>
        <v>1</v>
      </c>
      <c r="W26" s="534"/>
      <c r="X26" s="537" t="str">
        <f t="shared" ref="X26" ca="1" si="32">IFERROR(VLOOKUP(AT26,$I$4:$T$6,3,0),"")&amp;IFERROR(VLOOKUP(AT26,$Y$4:$AJ$7,3,0),"")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5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0</v>
      </c>
      <c r="T27" s="11" t="s">
        <v>21</v>
      </c>
      <c r="U27" s="10">
        <v>0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5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H4&amp;"1位"</f>
        <v>ａ1位</v>
      </c>
      <c r="K28" s="430"/>
      <c r="L28" s="437"/>
      <c r="M28" s="438"/>
      <c r="N28" s="438"/>
      <c r="O28" s="438"/>
      <c r="P28" s="439"/>
      <c r="Q28" s="548" t="str">
        <f t="shared" ref="Q28" si="33">IF(OR(S28="",S29=""),"",S28+S29)</f>
        <v/>
      </c>
      <c r="R28" s="548"/>
      <c r="S28" s="12"/>
      <c r="T28" s="13" t="s">
        <v>21</v>
      </c>
      <c r="U28" s="12"/>
      <c r="V28" s="548" t="str">
        <f t="shared" ref="V28" si="34">IF(OR(U28="",U29=""),"",U28+U29)</f>
        <v/>
      </c>
      <c r="W28" s="548"/>
      <c r="X28" s="443"/>
      <c r="Y28" s="444"/>
      <c r="Z28" s="444"/>
      <c r="AA28" s="444"/>
      <c r="AB28" s="445"/>
      <c r="AC28" s="433" t="str">
        <f>X4&amp;"1位"</f>
        <v>ｂ1位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5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5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18">
        <v>5</v>
      </c>
      <c r="AT30" s="18">
        <v>6</v>
      </c>
    </row>
    <row r="31" spans="1:65" s="46" customFormat="1" ht="11.25" customHeight="1" x14ac:dyDescent="0.4">
      <c r="B31" s="512"/>
      <c r="C31" s="514" t="str">
        <f>H4</f>
        <v>ａ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R31" s="47"/>
      <c r="AS31" s="18"/>
      <c r="AT31" s="1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R32" s="47"/>
      <c r="AS32" s="44"/>
      <c r="AT32" s="44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2:65" s="46" customFormat="1" ht="11.25" customHeight="1" x14ac:dyDescent="0.4">
      <c r="B33" s="504">
        <v>1</v>
      </c>
      <c r="C33" s="506" t="e">
        <f ca="1">K4</f>
        <v>#REF!</v>
      </c>
      <c r="D33" s="507"/>
      <c r="E33" s="507"/>
      <c r="F33" s="507"/>
      <c r="G33" s="507"/>
      <c r="H33" s="508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6</v>
      </c>
      <c r="Q33" s="491"/>
      <c r="R33" s="494" t="s">
        <v>10</v>
      </c>
      <c r="S33" s="490">
        <f>$V$10</f>
        <v>1</v>
      </c>
      <c r="T33" s="487"/>
      <c r="U33" s="502" t="str">
        <f>IF(OR(V33="",Y33=""),"",IF(V33&gt;Y33,"○",IF(V33=Y33,"△","●")))</f>
        <v>○</v>
      </c>
      <c r="V33" s="490">
        <f>$Q$22</f>
        <v>2</v>
      </c>
      <c r="W33" s="491"/>
      <c r="X33" s="494" t="s">
        <v>10</v>
      </c>
      <c r="Y33" s="490">
        <f>$V$22</f>
        <v>0</v>
      </c>
      <c r="Z33" s="487"/>
      <c r="AA33" s="486">
        <f t="shared" ref="AA33:AA37" si="35">IF(AND($J33="",$P33="",$V33=""),"",COUNTIF($I33:$Z33,"○")*3+COUNTIF($I33:$Z33,"△")*1)</f>
        <v>6</v>
      </c>
      <c r="AB33" s="487"/>
      <c r="AC33" s="486">
        <f t="shared" ref="AC33:AC37" si="36">IF(AND($J33="",$P33="",$V33=""),"",SUM($J33,$P33,$V33))</f>
        <v>8</v>
      </c>
      <c r="AD33" s="487"/>
      <c r="AE33" s="486">
        <f t="shared" ref="AE33:AE37" si="37">IF(AND($M33="",$S33="",$Y33=""),"",SUM($M33,$S33,$Y33))</f>
        <v>1</v>
      </c>
      <c r="AF33" s="487"/>
      <c r="AG33" s="486">
        <f t="shared" ref="AG33:AG37" si="38">IF(OR(AC33="",AE33=""),"",AC33-AE33)</f>
        <v>7</v>
      </c>
      <c r="AH33" s="457"/>
      <c r="AI33" s="487"/>
      <c r="AJ33" s="506">
        <v>1</v>
      </c>
      <c r="AK33" s="508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2:65" s="46" customFormat="1" ht="11.25" customHeight="1" x14ac:dyDescent="0.4">
      <c r="B34" s="505"/>
      <c r="C34" s="509"/>
      <c r="D34" s="510"/>
      <c r="E34" s="510"/>
      <c r="F34" s="510"/>
      <c r="G34" s="510"/>
      <c r="H34" s="511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509"/>
      <c r="AK34" s="511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2:65" s="46" customFormat="1" ht="11.25" customHeight="1" x14ac:dyDescent="0.4">
      <c r="B35" s="504">
        <v>2</v>
      </c>
      <c r="C35" s="506" t="e">
        <f ca="1">K5</f>
        <v>#REF!</v>
      </c>
      <c r="D35" s="507"/>
      <c r="E35" s="507"/>
      <c r="F35" s="507"/>
      <c r="G35" s="507"/>
      <c r="H35" s="508"/>
      <c r="I35" s="502" t="str">
        <f>IF(OR(J35="",M35=""),"",IF(J35&gt;M35,"○",IF(J35=M35,"△","●")))</f>
        <v>●</v>
      </c>
      <c r="J35" s="490">
        <f>IF(S33="","",S33)</f>
        <v>1</v>
      </c>
      <c r="K35" s="491"/>
      <c r="L35" s="494" t="s">
        <v>10</v>
      </c>
      <c r="M35" s="490">
        <f>IF(P33="","",P33)</f>
        <v>6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△</v>
      </c>
      <c r="V35" s="490">
        <f>$Q$16</f>
        <v>2</v>
      </c>
      <c r="W35" s="491"/>
      <c r="X35" s="494" t="s">
        <v>10</v>
      </c>
      <c r="Y35" s="490">
        <f>$V$16</f>
        <v>2</v>
      </c>
      <c r="Z35" s="487"/>
      <c r="AA35" s="486">
        <f t="shared" si="35"/>
        <v>1</v>
      </c>
      <c r="AB35" s="487"/>
      <c r="AC35" s="486">
        <f t="shared" si="36"/>
        <v>3</v>
      </c>
      <c r="AD35" s="487"/>
      <c r="AE35" s="486">
        <f t="shared" si="37"/>
        <v>8</v>
      </c>
      <c r="AF35" s="487"/>
      <c r="AG35" s="486">
        <f t="shared" si="38"/>
        <v>-5</v>
      </c>
      <c r="AH35" s="457"/>
      <c r="AI35" s="487"/>
      <c r="AJ35" s="506">
        <v>3</v>
      </c>
      <c r="AK35" s="508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2:65" s="46" customFormat="1" ht="11.25" customHeight="1" x14ac:dyDescent="0.4">
      <c r="B36" s="505"/>
      <c r="C36" s="509"/>
      <c r="D36" s="510"/>
      <c r="E36" s="510"/>
      <c r="F36" s="510"/>
      <c r="G36" s="510"/>
      <c r="H36" s="511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509"/>
      <c r="AK36" s="511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2:65" s="46" customFormat="1" ht="11.25" customHeight="1" x14ac:dyDescent="0.4">
      <c r="B37" s="504">
        <v>3</v>
      </c>
      <c r="C37" s="506" t="e">
        <f ca="1">K6</f>
        <v>#REF!</v>
      </c>
      <c r="D37" s="507"/>
      <c r="E37" s="507"/>
      <c r="F37" s="507"/>
      <c r="G37" s="507"/>
      <c r="H37" s="508"/>
      <c r="I37" s="502" t="str">
        <f>IF(OR(J37="",M37=""),"",IF(J37&gt;M37,"○",IF(J37=M37,"△","●")))</f>
        <v>●</v>
      </c>
      <c r="J37" s="490">
        <f>IF(Y33="","",Y33)</f>
        <v>0</v>
      </c>
      <c r="K37" s="491"/>
      <c r="L37" s="494" t="s">
        <v>10</v>
      </c>
      <c r="M37" s="490">
        <f>IF(V33="","",V33)</f>
        <v>2</v>
      </c>
      <c r="N37" s="487"/>
      <c r="O37" s="502" t="str">
        <f>IF(OR(P37="",S37=""),"",IF(P37&gt;S37,"○",IF(P37=S37,"△","●")))</f>
        <v>△</v>
      </c>
      <c r="P37" s="490">
        <f>IF(Y35="","",Y35)</f>
        <v>2</v>
      </c>
      <c r="Q37" s="491"/>
      <c r="R37" s="494" t="s">
        <v>10</v>
      </c>
      <c r="S37" s="490">
        <f>IF(V35="","",V35)</f>
        <v>2</v>
      </c>
      <c r="T37" s="487"/>
      <c r="U37" s="496"/>
      <c r="V37" s="497"/>
      <c r="W37" s="497"/>
      <c r="X37" s="497"/>
      <c r="Y37" s="497"/>
      <c r="Z37" s="498"/>
      <c r="AA37" s="486">
        <f t="shared" si="35"/>
        <v>1</v>
      </c>
      <c r="AB37" s="487"/>
      <c r="AC37" s="486">
        <f t="shared" si="36"/>
        <v>2</v>
      </c>
      <c r="AD37" s="487"/>
      <c r="AE37" s="486">
        <f t="shared" si="37"/>
        <v>4</v>
      </c>
      <c r="AF37" s="487"/>
      <c r="AG37" s="486">
        <f t="shared" si="38"/>
        <v>-2</v>
      </c>
      <c r="AH37" s="457"/>
      <c r="AI37" s="487"/>
      <c r="AJ37" s="506">
        <v>2</v>
      </c>
      <c r="AK37" s="508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2:65" s="46" customFormat="1" ht="11.25" customHeight="1" x14ac:dyDescent="0.4">
      <c r="B38" s="505"/>
      <c r="C38" s="509"/>
      <c r="D38" s="510"/>
      <c r="E38" s="510"/>
      <c r="F38" s="510"/>
      <c r="G38" s="510"/>
      <c r="H38" s="511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509"/>
      <c r="AK38" s="511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2:65" s="46" customFormat="1" ht="11.25" customHeight="1" x14ac:dyDescent="0.4"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2:65" s="46" customFormat="1" ht="11.25" customHeight="1" x14ac:dyDescent="0.4">
      <c r="B40" s="512"/>
      <c r="C40" s="514" t="str">
        <f>X4</f>
        <v>ｂ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2:65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2:65" s="46" customFormat="1" ht="11.25" customHeight="1" x14ac:dyDescent="0.4">
      <c r="B42" s="504">
        <v>4</v>
      </c>
      <c r="C42" s="506" t="e">
        <f ca="1">AA4</f>
        <v>#REF!</v>
      </c>
      <c r="D42" s="507"/>
      <c r="E42" s="507"/>
      <c r="F42" s="507"/>
      <c r="G42" s="507"/>
      <c r="H42" s="508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○</v>
      </c>
      <c r="P42" s="490">
        <f>$Q$12</f>
        <v>2</v>
      </c>
      <c r="Q42" s="491"/>
      <c r="R42" s="494" t="s">
        <v>10</v>
      </c>
      <c r="S42" s="490">
        <f>$V$12</f>
        <v>1</v>
      </c>
      <c r="T42" s="487"/>
      <c r="U42" s="502" t="str">
        <f>IF(OR(V42="",Y42=""),"",IF(V42&gt;Y42,"○",IF(V42=Y42,"△","●")))</f>
        <v>○</v>
      </c>
      <c r="V42" s="490">
        <f>$Q$18</f>
        <v>2</v>
      </c>
      <c r="W42" s="491"/>
      <c r="X42" s="494" t="s">
        <v>10</v>
      </c>
      <c r="Y42" s="490">
        <f>$V$18</f>
        <v>0</v>
      </c>
      <c r="Z42" s="487"/>
      <c r="AA42" s="502" t="str">
        <f t="shared" ref="AA42:AA46" si="39">IF(OR(AB42="",AE42=""),"",IF(AB42&gt;AE42,"○",IF(AB42=AE42,"△","●")))</f>
        <v>○</v>
      </c>
      <c r="AB42" s="490">
        <f>$Q$24</f>
        <v>2</v>
      </c>
      <c r="AC42" s="491"/>
      <c r="AD42" s="494" t="s">
        <v>10</v>
      </c>
      <c r="AE42" s="490">
        <f>$V$24</f>
        <v>0</v>
      </c>
      <c r="AF42" s="487"/>
      <c r="AG42" s="486">
        <f t="shared" ref="AG42:AG46" si="40">IF(AND($J42="",$P42="",$V42="",$AB42=""),"",COUNTIF($I42:$AF42,"○")*3+COUNTIF($I42:$AF42,"△")*1)</f>
        <v>9</v>
      </c>
      <c r="AH42" s="487"/>
      <c r="AI42" s="486">
        <f>IF(AND($J42="",$P42="",$V42="",$AB42=""),"",SUM($J42,$P42,$V42,$AB42))</f>
        <v>6</v>
      </c>
      <c r="AJ42" s="487"/>
      <c r="AK42" s="486">
        <f t="shared" ref="AK42:AK46" si="41">IF(AND($M42="",$S42="",$Y42="",$AE42),"",SUM($M42,$S42,$Y42,$AE42))</f>
        <v>1</v>
      </c>
      <c r="AL42" s="487"/>
      <c r="AM42" s="486">
        <f>IF(OR(AI42="",AK42=""),"",AI42-AK42)</f>
        <v>5</v>
      </c>
      <c r="AN42" s="457"/>
      <c r="AO42" s="487"/>
      <c r="AP42" s="486">
        <v>1</v>
      </c>
      <c r="AQ42" s="48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2:65" s="46" customFormat="1" ht="11.25" customHeight="1" x14ac:dyDescent="0.4">
      <c r="B43" s="505"/>
      <c r="C43" s="509"/>
      <c r="D43" s="510"/>
      <c r="E43" s="510"/>
      <c r="F43" s="510"/>
      <c r="G43" s="510"/>
      <c r="H43" s="511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2:65" s="46" customFormat="1" ht="11.25" customHeight="1" x14ac:dyDescent="0.4">
      <c r="B44" s="504">
        <v>5</v>
      </c>
      <c r="C44" s="506" t="e">
        <f ca="1">AA5</f>
        <v>#REF!</v>
      </c>
      <c r="D44" s="507"/>
      <c r="E44" s="507"/>
      <c r="F44" s="507"/>
      <c r="G44" s="507"/>
      <c r="H44" s="508"/>
      <c r="I44" s="502" t="str">
        <f t="shared" ref="I44:I48" si="42">IF(OR(J44="",M44=""),"",IF(J44&gt;M44,"○",IF(J44=M44,"△","●")))</f>
        <v>●</v>
      </c>
      <c r="J44" s="490">
        <f>IF(S42="","",S42)</f>
        <v>1</v>
      </c>
      <c r="K44" s="491"/>
      <c r="L44" s="494" t="s">
        <v>10</v>
      </c>
      <c r="M44" s="490">
        <f>IF(P42="","",P42)</f>
        <v>2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●</v>
      </c>
      <c r="V44" s="490">
        <f>$Q$26</f>
        <v>0</v>
      </c>
      <c r="W44" s="491"/>
      <c r="X44" s="494" t="s">
        <v>10</v>
      </c>
      <c r="Y44" s="490">
        <f>$V$26</f>
        <v>1</v>
      </c>
      <c r="Z44" s="487"/>
      <c r="AA44" s="502" t="str">
        <f t="shared" si="39"/>
        <v>○</v>
      </c>
      <c r="AB44" s="490">
        <f>$Q$20</f>
        <v>5</v>
      </c>
      <c r="AC44" s="491"/>
      <c r="AD44" s="494" t="s">
        <v>10</v>
      </c>
      <c r="AE44" s="490">
        <f>$V$20</f>
        <v>2</v>
      </c>
      <c r="AF44" s="487"/>
      <c r="AG44" s="486">
        <f t="shared" si="40"/>
        <v>3</v>
      </c>
      <c r="AH44" s="487"/>
      <c r="AI44" s="486">
        <f t="shared" ref="AI44" si="43">IF(AND($J44="",$P44="",$V44="",$AB44=""),"",SUM($J44,$P44,$V44,$AB44))</f>
        <v>6</v>
      </c>
      <c r="AJ44" s="487"/>
      <c r="AK44" s="486">
        <f t="shared" si="41"/>
        <v>5</v>
      </c>
      <c r="AL44" s="487"/>
      <c r="AM44" s="486">
        <f t="shared" ref="AM44" si="44">IF(OR(AI44="",AK44=""),"",AI44-AK44)</f>
        <v>1</v>
      </c>
      <c r="AN44" s="457"/>
      <c r="AO44" s="487"/>
      <c r="AP44" s="486">
        <v>3</v>
      </c>
      <c r="AQ44" s="48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2:65" s="46" customFormat="1" ht="11.25" customHeight="1" x14ac:dyDescent="0.4">
      <c r="B45" s="505"/>
      <c r="C45" s="509"/>
      <c r="D45" s="510"/>
      <c r="E45" s="510"/>
      <c r="F45" s="510"/>
      <c r="G45" s="510"/>
      <c r="H45" s="511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2:65" s="46" customFormat="1" ht="11.25" customHeight="1" x14ac:dyDescent="0.4">
      <c r="B46" s="504">
        <v>6</v>
      </c>
      <c r="C46" s="506" t="e">
        <f ca="1">AA6</f>
        <v>#REF!</v>
      </c>
      <c r="D46" s="507"/>
      <c r="E46" s="507"/>
      <c r="F46" s="507"/>
      <c r="G46" s="507"/>
      <c r="H46" s="508"/>
      <c r="I46" s="502" t="str">
        <f t="shared" si="42"/>
        <v>●</v>
      </c>
      <c r="J46" s="490">
        <f>IF(Y42="","",Y42)</f>
        <v>0</v>
      </c>
      <c r="K46" s="491"/>
      <c r="L46" s="494" t="s">
        <v>10</v>
      </c>
      <c r="M46" s="490">
        <f>IF(V42="","",V42)</f>
        <v>2</v>
      </c>
      <c r="N46" s="487"/>
      <c r="O46" s="502" t="str">
        <f>IF(OR(P46="",S46=""),"",IF(P46&gt;S46,"○",IF(P46=S46,"△","●")))</f>
        <v>○</v>
      </c>
      <c r="P46" s="490">
        <f>IF(Y44="","",Y44)</f>
        <v>1</v>
      </c>
      <c r="Q46" s="491"/>
      <c r="R46" s="494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8"/>
      <c r="AA46" s="502" t="str">
        <f t="shared" si="39"/>
        <v>○</v>
      </c>
      <c r="AB46" s="490">
        <f>$Q$14</f>
        <v>4</v>
      </c>
      <c r="AC46" s="491"/>
      <c r="AD46" s="494" t="s">
        <v>10</v>
      </c>
      <c r="AE46" s="490">
        <f>$V$14</f>
        <v>0</v>
      </c>
      <c r="AF46" s="487"/>
      <c r="AG46" s="486">
        <f t="shared" si="40"/>
        <v>6</v>
      </c>
      <c r="AH46" s="487"/>
      <c r="AI46" s="486">
        <f t="shared" ref="AI46" si="45">IF(AND($J46="",$P46="",$V46="",$AB46=""),"",SUM($J46,$P46,$V46,$AB46))</f>
        <v>5</v>
      </c>
      <c r="AJ46" s="487"/>
      <c r="AK46" s="486">
        <f t="shared" si="41"/>
        <v>2</v>
      </c>
      <c r="AL46" s="487"/>
      <c r="AM46" s="486">
        <f t="shared" ref="AM46" si="46">IF(OR(AI46="",AK46=""),"",AI46-AK46)</f>
        <v>3</v>
      </c>
      <c r="AN46" s="457"/>
      <c r="AO46" s="487"/>
      <c r="AP46" s="486">
        <v>2</v>
      </c>
      <c r="AQ46" s="48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2:65" s="46" customFormat="1" ht="11.25" customHeight="1" x14ac:dyDescent="0.4">
      <c r="B47" s="505"/>
      <c r="C47" s="509"/>
      <c r="D47" s="510"/>
      <c r="E47" s="510"/>
      <c r="F47" s="510"/>
      <c r="G47" s="510"/>
      <c r="H47" s="511"/>
      <c r="I47" s="503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488"/>
      <c r="AQ47" s="489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</row>
    <row r="48" spans="2:65" s="46" customFormat="1" ht="11.25" customHeight="1" x14ac:dyDescent="0.4">
      <c r="B48" s="504">
        <v>7</v>
      </c>
      <c r="C48" s="506" t="e">
        <f ca="1">AA7</f>
        <v>#REF!</v>
      </c>
      <c r="D48" s="507"/>
      <c r="E48" s="507"/>
      <c r="F48" s="507"/>
      <c r="G48" s="507"/>
      <c r="H48" s="508"/>
      <c r="I48" s="502" t="str">
        <f t="shared" si="42"/>
        <v>●</v>
      </c>
      <c r="J48" s="490">
        <f>IF(AE42="","",AE42)</f>
        <v>0</v>
      </c>
      <c r="K48" s="491"/>
      <c r="L48" s="494" t="s">
        <v>10</v>
      </c>
      <c r="M48" s="490">
        <f>IF(AB42="","",AB42)</f>
        <v>2</v>
      </c>
      <c r="N48" s="487"/>
      <c r="O48" s="502" t="str">
        <f>IF(OR(P48="",S48=""),"",IF(P48&gt;S48,"○",IF(P48=S48,"△","●")))</f>
        <v>●</v>
      </c>
      <c r="P48" s="490">
        <f>IF(AE44="","",AE44)</f>
        <v>2</v>
      </c>
      <c r="Q48" s="491"/>
      <c r="R48" s="494" t="s">
        <v>10</v>
      </c>
      <c r="S48" s="490">
        <f>IF(AB44="","",AB44)</f>
        <v>5</v>
      </c>
      <c r="T48" s="487"/>
      <c r="U48" s="502" t="str">
        <f>IF(OR(V48="",Y48=""),"",IF(V48&gt;Y48,"○",IF(V48=Y48,"△","●")))</f>
        <v>●</v>
      </c>
      <c r="V48" s="490">
        <f>IF(AE46="","",AE46)</f>
        <v>0</v>
      </c>
      <c r="W48" s="491"/>
      <c r="X48" s="494" t="s">
        <v>10</v>
      </c>
      <c r="Y48" s="490">
        <f>IF(AB46="","",AB46)</f>
        <v>4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0</v>
      </c>
      <c r="AH48" s="487"/>
      <c r="AI48" s="486">
        <f t="shared" ref="AI48" si="47">IF(AND($J48="",$P48="",$V48="",$AB48=""),"",SUM($J48,$P48,$V48,$AB48))</f>
        <v>2</v>
      </c>
      <c r="AJ48" s="487"/>
      <c r="AK48" s="486">
        <f>IF(AND($M48="",$S48="",$Y48="",$AE48),"",SUM($M48,$S48,$Y48,$AE48))</f>
        <v>11</v>
      </c>
      <c r="AL48" s="487"/>
      <c r="AM48" s="486">
        <f t="shared" ref="AM48" si="48">IF(OR(AI48="",AK48=""),"",AI48-AK48)</f>
        <v>-9</v>
      </c>
      <c r="AN48" s="457"/>
      <c r="AO48" s="487"/>
      <c r="AP48" s="486">
        <v>4</v>
      </c>
      <c r="AQ48" s="48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</row>
    <row r="49" spans="2:65" s="46" customFormat="1" ht="11.25" customHeight="1" x14ac:dyDescent="0.4">
      <c r="B49" s="505"/>
      <c r="C49" s="509"/>
      <c r="D49" s="510"/>
      <c r="E49" s="510"/>
      <c r="F49" s="510"/>
      <c r="G49" s="510"/>
      <c r="H49" s="511"/>
      <c r="I49" s="503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89"/>
      <c r="AP49" s="488"/>
      <c r="AQ49" s="489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</row>
    <row r="50" spans="2:65" ht="13.5" x14ac:dyDescent="0.4">
      <c r="AS50" s="47"/>
      <c r="AT50" s="47"/>
    </row>
    <row r="51" spans="2:65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  <c r="AS51" s="47"/>
      <c r="AT51" s="47"/>
    </row>
    <row r="52" spans="2:65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5"/>
      <c r="AB52" s="485"/>
      <c r="AC52" s="485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5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5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299">
    <mergeCell ref="A1:AQ1"/>
    <mergeCell ref="C2:F2"/>
    <mergeCell ref="G2:O2"/>
    <mergeCell ref="P2:S2"/>
    <mergeCell ref="T2:AB2"/>
    <mergeCell ref="AC2:AF2"/>
    <mergeCell ref="AG2:AL2"/>
    <mergeCell ref="AM2:AO2"/>
    <mergeCell ref="I6:J6"/>
    <mergeCell ref="Y6:Z6"/>
    <mergeCell ref="AA5:AG5"/>
    <mergeCell ref="AA6:AG6"/>
    <mergeCell ref="H4:H6"/>
    <mergeCell ref="I4:J4"/>
    <mergeCell ref="X4:X7"/>
    <mergeCell ref="Y4:Z4"/>
    <mergeCell ref="I5:J5"/>
    <mergeCell ref="Y5:Z5"/>
    <mergeCell ref="AA4:AG4"/>
    <mergeCell ref="AA7:AG7"/>
    <mergeCell ref="AH4:AJ4"/>
    <mergeCell ref="AH5:AJ5"/>
    <mergeCell ref="AH6:AJ6"/>
    <mergeCell ref="AH7:AJ7"/>
    <mergeCell ref="AI14:AP15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S33:T34"/>
    <mergeCell ref="U33:U34"/>
    <mergeCell ref="V33:W34"/>
    <mergeCell ref="AC31:AD32"/>
    <mergeCell ref="B28:B29"/>
    <mergeCell ref="C28:E29"/>
    <mergeCell ref="F28:I29"/>
    <mergeCell ref="Q28:R29"/>
    <mergeCell ref="V28:W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U37:Z38"/>
    <mergeCell ref="AA37:AB38"/>
    <mergeCell ref="AC35:AD36"/>
    <mergeCell ref="AE35:AF36"/>
    <mergeCell ref="AG35:AI36"/>
    <mergeCell ref="AG40:AH41"/>
    <mergeCell ref="AI40:AJ41"/>
    <mergeCell ref="AJ35:AK36"/>
    <mergeCell ref="X35:X36"/>
    <mergeCell ref="Y35:Z36"/>
    <mergeCell ref="AA35:AB36"/>
    <mergeCell ref="AC37:AD38"/>
    <mergeCell ref="AE37:AF38"/>
    <mergeCell ref="AG37:AI38"/>
    <mergeCell ref="AJ37:AK38"/>
    <mergeCell ref="AK40:AL41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B44:B45"/>
    <mergeCell ref="C44:H45"/>
    <mergeCell ref="I44:I45"/>
    <mergeCell ref="J44:K45"/>
    <mergeCell ref="L44:L45"/>
    <mergeCell ref="M44:N45"/>
    <mergeCell ref="O44:T45"/>
    <mergeCell ref="AA42:AA43"/>
    <mergeCell ref="AB42:AC43"/>
    <mergeCell ref="R42:R43"/>
    <mergeCell ref="S42:T43"/>
    <mergeCell ref="U42:U43"/>
    <mergeCell ref="V42:W43"/>
    <mergeCell ref="X42:X43"/>
    <mergeCell ref="Y42:Z43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V44:W45"/>
    <mergeCell ref="X44:X45"/>
    <mergeCell ref="Y44:Z45"/>
    <mergeCell ref="AA44:AA45"/>
    <mergeCell ref="AB44:AC45"/>
    <mergeCell ref="AK46:AL47"/>
    <mergeCell ref="AM46:AO47"/>
    <mergeCell ref="AP46:AQ47"/>
    <mergeCell ref="B48:B49"/>
    <mergeCell ref="C48:H49"/>
    <mergeCell ref="I48:I49"/>
    <mergeCell ref="J48:K49"/>
    <mergeCell ref="L48:L49"/>
    <mergeCell ref="S46:T47"/>
    <mergeCell ref="U46:Z47"/>
    <mergeCell ref="AA46:AA47"/>
    <mergeCell ref="AB46:AC47"/>
    <mergeCell ref="AD46:AD47"/>
    <mergeCell ref="AE46:AF47"/>
    <mergeCell ref="AP48:AQ49"/>
    <mergeCell ref="P48:Q49"/>
    <mergeCell ref="R48:R49"/>
    <mergeCell ref="S48:T49"/>
    <mergeCell ref="U48:U49"/>
    <mergeCell ref="AG46:AH47"/>
    <mergeCell ref="AI46:AJ47"/>
    <mergeCell ref="D52:I52"/>
    <mergeCell ref="J52:Q52"/>
    <mergeCell ref="R52:Z52"/>
    <mergeCell ref="AA52:AC52"/>
    <mergeCell ref="AD52:AM52"/>
    <mergeCell ref="AK48:AL49"/>
    <mergeCell ref="AM48:AO49"/>
    <mergeCell ref="D51:I51"/>
    <mergeCell ref="J51:Q51"/>
    <mergeCell ref="R51:Z51"/>
    <mergeCell ref="AA51:AC51"/>
    <mergeCell ref="AD51:AM51"/>
    <mergeCell ref="V48:W49"/>
    <mergeCell ref="X48:X49"/>
    <mergeCell ref="Y48:Z49"/>
    <mergeCell ref="AA48:AF49"/>
    <mergeCell ref="AG48:AH49"/>
    <mergeCell ref="AI48:AJ49"/>
    <mergeCell ref="M48:N49"/>
    <mergeCell ref="O48:O49"/>
    <mergeCell ref="D54:I54"/>
    <mergeCell ref="J54:Q54"/>
    <mergeCell ref="R54:Z54"/>
    <mergeCell ref="AA54:AC54"/>
    <mergeCell ref="AD54:AM54"/>
    <mergeCell ref="D53:I53"/>
    <mergeCell ref="J53:Q53"/>
    <mergeCell ref="R53:Z53"/>
    <mergeCell ref="AA53:AC53"/>
    <mergeCell ref="AD53:AM53"/>
    <mergeCell ref="K4:Q4"/>
    <mergeCell ref="K5:Q5"/>
    <mergeCell ref="K6:Q6"/>
    <mergeCell ref="R4:T4"/>
    <mergeCell ref="R5:T5"/>
    <mergeCell ref="R6:T6"/>
    <mergeCell ref="Y7:Z7"/>
    <mergeCell ref="AE28:AH29"/>
    <mergeCell ref="AI28:AP29"/>
    <mergeCell ref="J28:K29"/>
    <mergeCell ref="AC28:AD29"/>
    <mergeCell ref="L28:P29"/>
    <mergeCell ref="X28:AB29"/>
    <mergeCell ref="AE26:AH27"/>
    <mergeCell ref="AI26:AP27"/>
    <mergeCell ref="X20:AD21"/>
    <mergeCell ref="AE20:AH21"/>
    <mergeCell ref="AI20:AP21"/>
    <mergeCell ref="AE22:AH23"/>
    <mergeCell ref="AI22:AP23"/>
    <mergeCell ref="X12:AD13"/>
    <mergeCell ref="AE12:AH13"/>
    <mergeCell ref="AI12:AP13"/>
    <mergeCell ref="AE14:AH15"/>
  </mergeCells>
  <phoneticPr fontId="11"/>
  <conditionalFormatting sqref="AM2:AO2">
    <cfRule type="expression" dxfId="161" priority="21">
      <formula>WEEKDAY(AM2)=7</formula>
    </cfRule>
    <cfRule type="expression" dxfId="160" priority="22">
      <formula>WEEKDAY(AM2)=1</formula>
    </cfRule>
  </conditionalFormatting>
  <conditionalFormatting sqref="AM2:AO2">
    <cfRule type="expression" dxfId="159" priority="19">
      <formula>WEEKDAY(AM2)=7</formula>
    </cfRule>
    <cfRule type="expression" dxfId="158" priority="20">
      <formula>WEEKDAY(AM2)=1</formula>
    </cfRule>
  </conditionalFormatting>
  <conditionalFormatting sqref="AM2:AO2">
    <cfRule type="expression" dxfId="157" priority="17">
      <formula>WEEKDAY(AM2)=7</formula>
    </cfRule>
    <cfRule type="expression" dxfId="156" priority="18">
      <formula>WEEKDAY(AM2)=1</formula>
    </cfRule>
  </conditionalFormatting>
  <conditionalFormatting sqref="AM2:AO2">
    <cfRule type="expression" dxfId="155" priority="15">
      <formula>WEEKDAY(AM2)=7</formula>
    </cfRule>
    <cfRule type="expression" dxfId="154" priority="16">
      <formula>WEEKDAY(AM2)=1</formula>
    </cfRule>
  </conditionalFormatting>
  <conditionalFormatting sqref="AM2:AO2">
    <cfRule type="expression" dxfId="153" priority="13">
      <formula>WEEKDAY(AM2)=7</formula>
    </cfRule>
    <cfRule type="expression" dxfId="152" priority="14">
      <formula>WEEKDAY(AM2)=1</formula>
    </cfRule>
  </conditionalFormatting>
  <conditionalFormatting sqref="AM2:AO2">
    <cfRule type="expression" dxfId="151" priority="11">
      <formula>WEEKDAY(AM2)=7</formula>
    </cfRule>
    <cfRule type="expression" dxfId="150" priority="12">
      <formula>WEEKDAY(AM2)=1</formula>
    </cfRule>
  </conditionalFormatting>
  <conditionalFormatting sqref="AM2:AO2">
    <cfRule type="expression" dxfId="149" priority="9">
      <formula>WEEKDAY(AM2)=7</formula>
    </cfRule>
    <cfRule type="expression" dxfId="148" priority="10">
      <formula>WEEKDAY(AM2)=1</formula>
    </cfRule>
  </conditionalFormatting>
  <conditionalFormatting sqref="AM2:AO2">
    <cfRule type="expression" dxfId="147" priority="7">
      <formula>WEEKDAY(AM2)=7</formula>
    </cfRule>
    <cfRule type="expression" dxfId="146" priority="8">
      <formula>WEEKDAY(AM2)=1</formula>
    </cfRule>
  </conditionalFormatting>
  <conditionalFormatting sqref="AM2:AO2">
    <cfRule type="expression" dxfId="145" priority="5">
      <formula>WEEKDAY(AM2)=7</formula>
    </cfRule>
    <cfRule type="expression" dxfId="144" priority="6">
      <formula>WEEKDAY(AM2)=1</formula>
    </cfRule>
  </conditionalFormatting>
  <conditionalFormatting sqref="AM2:AO2">
    <cfRule type="expression" dxfId="143" priority="3">
      <formula>WEEKDAY(AM2)=7</formula>
    </cfRule>
    <cfRule type="expression" dxfId="142" priority="4">
      <formula>WEEKDAY(AM2)=1</formula>
    </cfRule>
  </conditionalFormatting>
  <conditionalFormatting sqref="AM2:AO2">
    <cfRule type="expression" dxfId="141" priority="1">
      <formula>WEEKDAY(AM2)=7</formula>
    </cfRule>
    <cfRule type="expression" dxfId="14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4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7" width="3.5" style="16" hidden="1" customWidth="1"/>
    <col min="48" max="48" width="0" style="16" hidden="1" customWidth="1"/>
    <col min="49" max="52" width="3.5" style="16"/>
    <col min="53" max="53" width="3.875" style="16" customWidth="1"/>
    <col min="54" max="16384" width="3.5" style="16"/>
  </cols>
  <sheetData>
    <row r="1" spans="1:53" ht="41.25" customHeight="1" x14ac:dyDescent="0.4">
      <c r="A1" s="595" t="s">
        <v>98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1</v>
      </c>
    </row>
    <row r="2" spans="1:53" ht="18" customHeight="1" x14ac:dyDescent="0.4">
      <c r="C2" s="598" t="s">
        <v>13</v>
      </c>
      <c r="D2" s="598"/>
      <c r="E2" s="598"/>
      <c r="F2" s="598"/>
      <c r="G2" s="599" t="e">
        <f ca="1">INDIRECT("４月２１日組合せ!d"&amp;2*ROW()+1+19*($AS$1-1))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932" t="e">
        <f ca="1">H6</f>
        <v>#REF!</v>
      </c>
      <c r="U2" s="933"/>
      <c r="V2" s="933"/>
      <c r="W2" s="933"/>
      <c r="X2" s="933"/>
      <c r="Y2" s="933"/>
      <c r="Z2" s="933"/>
      <c r="AA2" s="933"/>
      <c r="AB2" s="934"/>
      <c r="AC2" s="598" t="s">
        <v>15</v>
      </c>
      <c r="AD2" s="598"/>
      <c r="AE2" s="598"/>
      <c r="AF2" s="598"/>
      <c r="AG2" s="602">
        <v>43576</v>
      </c>
      <c r="AH2" s="603"/>
      <c r="AI2" s="603"/>
      <c r="AJ2" s="603"/>
      <c r="AK2" s="603"/>
      <c r="AL2" s="603"/>
      <c r="AM2" s="935" t="str">
        <f>"（"&amp;TEXT(AG2,"aaa")&amp;"）"</f>
        <v>（日）</v>
      </c>
      <c r="AN2" s="935"/>
      <c r="AO2" s="936"/>
      <c r="AP2" s="19"/>
    </row>
    <row r="3" spans="1:53" ht="18" customHeight="1" thickBot="1" x14ac:dyDescent="0.45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3" ht="18" customHeight="1" thickBot="1" x14ac:dyDescent="0.45">
      <c r="D4" s="611" t="s">
        <v>59</v>
      </c>
      <c r="E4" s="22">
        <v>1</v>
      </c>
      <c r="F4" s="614" t="e">
        <f ca="1">INDIRECT("４月２１日組合せ!h"&amp;2*ROW()+19*($AS$1-1))</f>
        <v>#REF!</v>
      </c>
      <c r="G4" s="614"/>
      <c r="H4" s="402" t="e">
        <f ca="1">INDIRECT("４月２１日組合せ!j"&amp;2*ROW()+19*($AS$1-1))</f>
        <v>#REF!</v>
      </c>
      <c r="I4" s="403"/>
      <c r="J4" s="403"/>
      <c r="K4" s="403"/>
      <c r="L4" s="403"/>
      <c r="M4" s="403"/>
      <c r="N4" s="403"/>
      <c r="O4" s="408"/>
      <c r="P4" s="928"/>
      <c r="Q4" s="929"/>
      <c r="R4" s="23"/>
      <c r="S4" s="937" t="s">
        <v>84</v>
      </c>
      <c r="T4" s="938"/>
      <c r="U4" s="938"/>
      <c r="V4" s="938"/>
      <c r="W4" s="938"/>
      <c r="X4" s="938"/>
      <c r="Y4" s="939"/>
      <c r="AA4" s="615" t="s">
        <v>60</v>
      </c>
      <c r="AB4" s="22">
        <v>4</v>
      </c>
      <c r="AC4" s="614" t="e">
        <f ca="1">INDIRECT("４月２１日組合せ!h"&amp;2*ROW()+19*($AS$1-1)+6)</f>
        <v>#REF!</v>
      </c>
      <c r="AD4" s="614"/>
      <c r="AE4" s="402" t="e">
        <f ca="1">INDIRECT("４月２１日組合せ!j"&amp;2*ROW()+19*($AS$1-1)+6)</f>
        <v>#REF!</v>
      </c>
      <c r="AF4" s="403"/>
      <c r="AG4" s="403"/>
      <c r="AH4" s="403"/>
      <c r="AI4" s="403"/>
      <c r="AJ4" s="403"/>
      <c r="AK4" s="403"/>
      <c r="AL4" s="944"/>
      <c r="AM4" s="945"/>
      <c r="AN4" s="946"/>
    </row>
    <row r="5" spans="1:53" ht="18" customHeight="1" x14ac:dyDescent="0.4">
      <c r="D5" s="612"/>
      <c r="E5" s="24">
        <v>2</v>
      </c>
      <c r="F5" s="628" t="e">
        <f t="shared" ref="F5:F6" ca="1" si="0">INDIRECT("４月２１日組合せ!h"&amp;2*ROW()+19*($AS$1-1))</f>
        <v>#REF!</v>
      </c>
      <c r="G5" s="628"/>
      <c r="H5" s="609" t="e">
        <f ca="1">INDIRECT("４月２１日組合せ!j"&amp;2*ROW()+19*($AS$1-1))</f>
        <v>#REF!</v>
      </c>
      <c r="I5" s="610"/>
      <c r="J5" s="610"/>
      <c r="K5" s="610"/>
      <c r="L5" s="610"/>
      <c r="M5" s="610"/>
      <c r="N5" s="925"/>
      <c r="O5" s="623"/>
      <c r="P5" s="625"/>
      <c r="Q5" s="626"/>
      <c r="R5" s="23"/>
      <c r="S5" s="25"/>
      <c r="T5" s="25"/>
      <c r="V5" s="60"/>
      <c r="AA5" s="616"/>
      <c r="AB5" s="24">
        <v>5</v>
      </c>
      <c r="AC5" s="940" t="e">
        <f t="shared" ref="AC5:AC7" ca="1" si="1">INDIRECT("４月２１日組合せ!h"&amp;2*ROW()+19*($AS$1-1)+6)</f>
        <v>#REF!</v>
      </c>
      <c r="AD5" s="628"/>
      <c r="AE5" s="609" t="e">
        <f t="shared" ref="AE5:AE7" ca="1" si="2">INDIRECT("４月２１日組合せ!j"&amp;2*ROW()+19*($AS$1-1)+6)</f>
        <v>#REF!</v>
      </c>
      <c r="AF5" s="610"/>
      <c r="AG5" s="610"/>
      <c r="AH5" s="610"/>
      <c r="AI5" s="610"/>
      <c r="AJ5" s="610"/>
      <c r="AK5" s="610"/>
      <c r="AL5" s="947"/>
      <c r="AM5" s="948"/>
      <c r="AN5" s="949"/>
    </row>
    <row r="6" spans="1:53" ht="18" customHeight="1" x14ac:dyDescent="0.4">
      <c r="D6" s="613"/>
      <c r="E6" s="52">
        <v>3</v>
      </c>
      <c r="F6" s="629" t="e">
        <f t="shared" ca="1" si="0"/>
        <v>#REF!</v>
      </c>
      <c r="G6" s="629"/>
      <c r="H6" s="926" t="e">
        <f ca="1">INDIRECT("４月２１日組合せ!j"&amp;2*ROW()+19*($AS$1-1))</f>
        <v>#REF!</v>
      </c>
      <c r="I6" s="927"/>
      <c r="J6" s="927"/>
      <c r="K6" s="927"/>
      <c r="L6" s="927"/>
      <c r="M6" s="927"/>
      <c r="N6" s="927"/>
      <c r="O6" s="632" t="s">
        <v>47</v>
      </c>
      <c r="P6" s="930"/>
      <c r="Q6" s="931"/>
      <c r="R6" s="28"/>
      <c r="S6" s="29"/>
      <c r="T6" s="29"/>
      <c r="U6" s="30"/>
      <c r="V6" s="30"/>
      <c r="W6" s="30"/>
      <c r="X6" s="30"/>
      <c r="Y6" s="30"/>
      <c r="Z6" s="31"/>
      <c r="AA6" s="616"/>
      <c r="AB6" s="24">
        <v>6</v>
      </c>
      <c r="AC6" s="941" t="e">
        <f t="shared" ca="1" si="1"/>
        <v>#REF!</v>
      </c>
      <c r="AD6" s="942"/>
      <c r="AE6" s="609" t="e">
        <f ca="1">INDIRECT("４月２１日組合せ!j"&amp;2*ROW()+19*($AS$1-1)+6)</f>
        <v>#REF!</v>
      </c>
      <c r="AF6" s="610"/>
      <c r="AG6" s="610"/>
      <c r="AH6" s="610"/>
      <c r="AI6" s="610"/>
      <c r="AJ6" s="610"/>
      <c r="AK6" s="610"/>
      <c r="AL6" s="947"/>
      <c r="AM6" s="948"/>
      <c r="AN6" s="949"/>
    </row>
    <row r="7" spans="1:53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AA7" s="617"/>
      <c r="AB7" s="27">
        <v>7</v>
      </c>
      <c r="AC7" s="943" t="e">
        <f t="shared" ca="1" si="1"/>
        <v>#REF!</v>
      </c>
      <c r="AD7" s="943"/>
      <c r="AE7" s="406" t="e">
        <f t="shared" ca="1" si="2"/>
        <v>#REF!</v>
      </c>
      <c r="AF7" s="407"/>
      <c r="AG7" s="407"/>
      <c r="AH7" s="407"/>
      <c r="AI7" s="407"/>
      <c r="AJ7" s="407"/>
      <c r="AK7" s="407"/>
      <c r="AL7" s="951"/>
      <c r="AM7" s="952"/>
      <c r="AN7" s="953"/>
    </row>
    <row r="8" spans="1:53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BA8" s="34"/>
    </row>
    <row r="9" spans="1:53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3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950" t="str">
        <f ca="1">IFERROR(VLOOKUP(AS10,$E$4:$Q$6,4,0),"")&amp;IFERROR(VLOOKUP(AS10,$AB$4:$AN$7,4,0),"")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2</v>
      </c>
      <c r="R10" s="580"/>
      <c r="S10" s="2">
        <v>2</v>
      </c>
      <c r="T10" s="3" t="s">
        <v>21</v>
      </c>
      <c r="U10" s="2">
        <v>0</v>
      </c>
      <c r="V10" s="533">
        <f>IF(OR(U10="",U11=""),"",U10+U11)</f>
        <v>1</v>
      </c>
      <c r="W10" s="534"/>
      <c r="X10" s="443" t="str">
        <f ca="1">IFERROR(VLOOKUP(AT10,$E$4:$Q$6,4,0),"")&amp;IFERROR(VLOOKUP(AT10,$AB$4:$AN$7,4,0),"")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e">
        <f>#REF!</f>
        <v>#REF!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3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68"/>
      <c r="K11" s="557"/>
      <c r="L11" s="557"/>
      <c r="M11" s="557"/>
      <c r="N11" s="557"/>
      <c r="O11" s="557"/>
      <c r="P11" s="558"/>
      <c r="Q11" s="581"/>
      <c r="R11" s="582"/>
      <c r="S11" s="4">
        <v>0</v>
      </c>
      <c r="T11" s="5" t="s">
        <v>21</v>
      </c>
      <c r="U11" s="4">
        <v>1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3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3">IFERROR(VLOOKUP(AS12,$E$4:$Q$6,4,0),"")&amp;IFERROR(VLOOKUP(AS12,$AB$4:$AN$7,4,0),"")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2</v>
      </c>
      <c r="R12" s="560"/>
      <c r="S12" s="2">
        <v>1</v>
      </c>
      <c r="T12" s="3" t="s">
        <v>21</v>
      </c>
      <c r="U12" s="2">
        <v>0</v>
      </c>
      <c r="V12" s="559">
        <f t="shared" ref="V12" si="4">IF(OR(U12="",U13=""),"",U12+U13)</f>
        <v>0</v>
      </c>
      <c r="W12" s="560"/>
      <c r="X12" s="460" t="str">
        <f t="shared" ref="X12" ca="1" si="5">IFERROR(VLOOKUP(AT12,$E$4:$Q$6,4,0),"")&amp;IFERROR(VLOOKUP(AT12,$AB$4:$AN$7,4,0),"")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e">
        <f>#REF!</f>
        <v>#REF!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3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1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3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6">IFERROR(VLOOKUP(AS14,$E$4:$Q$6,4,0),"")&amp;IFERROR(VLOOKUP(AS14,$AB$4:$AN$7,4,0),"")</f>
        <v/>
      </c>
      <c r="K14" s="555"/>
      <c r="L14" s="555"/>
      <c r="M14" s="555"/>
      <c r="N14" s="555"/>
      <c r="O14" s="555"/>
      <c r="P14" s="556"/>
      <c r="Q14" s="559">
        <f t="shared" ref="Q14" si="7">IF(OR(S14="",S15=""),"",S14+S15)</f>
        <v>2</v>
      </c>
      <c r="R14" s="560"/>
      <c r="S14" s="2">
        <v>0</v>
      </c>
      <c r="T14" s="3" t="s">
        <v>21</v>
      </c>
      <c r="U14" s="2">
        <v>0</v>
      </c>
      <c r="V14" s="559">
        <f t="shared" ref="V14" si="8">IF(OR(U14="",U15=""),"",U14+U15)</f>
        <v>0</v>
      </c>
      <c r="W14" s="560"/>
      <c r="X14" s="460" t="str">
        <f t="shared" ref="X14" ca="1" si="9">IFERROR(VLOOKUP(AT14,$E$4:$Q$6,4,0),"")&amp;IFERROR(VLOOKUP(AT14,$AB$4:$AN$7,4,0),"")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e">
        <f>#REF!</f>
        <v>#REF!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53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2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3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10">IFERROR(VLOOKUP(AS16,$E$4:$Q$6,4,0),"")&amp;IFERROR(VLOOKUP(AS16,$AB$4:$AN$7,4,0),"")</f>
        <v/>
      </c>
      <c r="K16" s="555"/>
      <c r="L16" s="555"/>
      <c r="M16" s="555"/>
      <c r="N16" s="555"/>
      <c r="O16" s="555"/>
      <c r="P16" s="556"/>
      <c r="Q16" s="559">
        <f t="shared" ref="Q16" si="11">IF(OR(S16="",S17=""),"",S16+S17)</f>
        <v>0</v>
      </c>
      <c r="R16" s="560"/>
      <c r="S16" s="2">
        <v>0</v>
      </c>
      <c r="T16" s="3" t="s">
        <v>21</v>
      </c>
      <c r="U16" s="2">
        <v>0</v>
      </c>
      <c r="V16" s="559">
        <f t="shared" ref="V16" si="12">IF(OR(U16="",U17=""),"",U16+U17)</f>
        <v>1</v>
      </c>
      <c r="W16" s="560"/>
      <c r="X16" s="460" t="str">
        <f t="shared" ref="X16" ca="1" si="13">IFERROR(VLOOKUP(AT16,$E$4:$Q$6,4,0),"")&amp;IFERROR(VLOOKUP(AT16,$AB$4:$AN$7,4,0),"")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e">
        <f>#REF!</f>
        <v>#REF!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8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1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8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4">IFERROR(VLOOKUP(AS18,$E$4:$Q$6,4,0),"")&amp;IFERROR(VLOOKUP(AS18,$AB$4:$AN$7,4,0),"")</f>
        <v/>
      </c>
      <c r="K18" s="555"/>
      <c r="L18" s="555"/>
      <c r="M18" s="555"/>
      <c r="N18" s="555"/>
      <c r="O18" s="555"/>
      <c r="P18" s="556"/>
      <c r="Q18" s="559">
        <f t="shared" ref="Q18" si="15">IF(OR(S18="",S19=""),"",S18+S19)</f>
        <v>0</v>
      </c>
      <c r="R18" s="560"/>
      <c r="S18" s="2">
        <v>0</v>
      </c>
      <c r="T18" s="3" t="s">
        <v>21</v>
      </c>
      <c r="U18" s="2">
        <v>1</v>
      </c>
      <c r="V18" s="559">
        <f t="shared" ref="V18" si="16">IF(OR(U18="",U19=""),"",U18+U19)</f>
        <v>1</v>
      </c>
      <c r="W18" s="560"/>
      <c r="X18" s="460" t="str">
        <f t="shared" ref="X18" ca="1" si="17">IFERROR(VLOOKUP(AT18,$E$4:$Q$6,4,0),"")&amp;IFERROR(VLOOKUP(AT18,$AB$4:$AN$7,4,0),"")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e">
        <f>#REF!</f>
        <v>#REF!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8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0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8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8">IFERROR(VLOOKUP(AS20,$E$4:$Q$6,4,0),"")&amp;IFERROR(VLOOKUP(AS20,$AB$4:$AN$7,4,0),"")</f>
        <v/>
      </c>
      <c r="K20" s="555"/>
      <c r="L20" s="555"/>
      <c r="M20" s="555"/>
      <c r="N20" s="555"/>
      <c r="O20" s="555"/>
      <c r="P20" s="556"/>
      <c r="Q20" s="559">
        <f t="shared" ref="Q20" si="19">IF(OR(S20="",S21=""),"",S20+S21)</f>
        <v>0</v>
      </c>
      <c r="R20" s="560"/>
      <c r="S20" s="2">
        <v>0</v>
      </c>
      <c r="T20" s="3" t="s">
        <v>21</v>
      </c>
      <c r="U20" s="2">
        <v>2</v>
      </c>
      <c r="V20" s="559">
        <f t="shared" ref="V20" si="20">IF(OR(U20="",U21=""),"",U20+U21)</f>
        <v>4</v>
      </c>
      <c r="W20" s="560"/>
      <c r="X20" s="460" t="str">
        <f t="shared" ref="X20" ca="1" si="21">IFERROR(VLOOKUP(AT20,$E$4:$Q$6,4,0),"")&amp;IFERROR(VLOOKUP(AT20,$AB$4:$AN$7,4,0),"")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e">
        <f>#REF!</f>
        <v>#REF!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8" ht="14.25" customHeight="1" x14ac:dyDescent="0.4">
      <c r="B21" s="550"/>
      <c r="C21" s="551"/>
      <c r="D21" s="552"/>
      <c r="E21" s="553"/>
      <c r="F21" s="466"/>
      <c r="G21" s="467"/>
      <c r="H21" s="467"/>
      <c r="I21" s="468"/>
      <c r="J21" s="557"/>
      <c r="K21" s="557"/>
      <c r="L21" s="557"/>
      <c r="M21" s="557"/>
      <c r="N21" s="557"/>
      <c r="O21" s="557"/>
      <c r="P21" s="558"/>
      <c r="Q21" s="561"/>
      <c r="R21" s="562"/>
      <c r="S21" s="6">
        <v>0</v>
      </c>
      <c r="T21" s="7" t="s">
        <v>21</v>
      </c>
      <c r="U21" s="6">
        <v>2</v>
      </c>
      <c r="V21" s="561"/>
      <c r="W21" s="562"/>
      <c r="X21" s="480"/>
      <c r="Y21" s="481"/>
      <c r="Z21" s="481"/>
      <c r="AA21" s="481"/>
      <c r="AB21" s="481"/>
      <c r="AC21" s="481"/>
      <c r="AD21" s="482"/>
      <c r="AE21" s="466"/>
      <c r="AF21" s="467"/>
      <c r="AG21" s="467"/>
      <c r="AH21" s="468"/>
      <c r="AI21" s="476"/>
      <c r="AJ21" s="477"/>
      <c r="AK21" s="477"/>
      <c r="AL21" s="477"/>
      <c r="AM21" s="477"/>
      <c r="AN21" s="477"/>
      <c r="AO21" s="478"/>
      <c r="AP21" s="479"/>
    </row>
    <row r="22" spans="1:68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2">IFERROR(VLOOKUP(AS22,$E$4:$Q$6,4,0),"")&amp;IFERROR(VLOOKUP(AS22,$AB$4:$AN$7,4,0),"")</f>
        <v/>
      </c>
      <c r="K22" s="555"/>
      <c r="L22" s="555"/>
      <c r="M22" s="555"/>
      <c r="N22" s="555"/>
      <c r="O22" s="555"/>
      <c r="P22" s="556"/>
      <c r="Q22" s="559">
        <f t="shared" ref="Q22" si="23">IF(OR(S22="",S23=""),"",S22+S23)</f>
        <v>3</v>
      </c>
      <c r="R22" s="560"/>
      <c r="S22" s="8">
        <v>3</v>
      </c>
      <c r="T22" s="9" t="s">
        <v>21</v>
      </c>
      <c r="U22" s="8">
        <v>0</v>
      </c>
      <c r="V22" s="559">
        <f t="shared" ref="V22" si="24">IF(OR(U22="",U23=""),"",U22+U23)</f>
        <v>0</v>
      </c>
      <c r="W22" s="560"/>
      <c r="X22" s="460" t="str">
        <f t="shared" ref="X22" ca="1" si="25">IFERROR(VLOOKUP(AT22,$E$4:$Q$6,4,0),"")&amp;IFERROR(VLOOKUP(AT22,$AB$4:$AN$7,4,0),"")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8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0</v>
      </c>
      <c r="T23" s="5" t="s">
        <v>21</v>
      </c>
      <c r="U23" s="4">
        <v>0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8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6">IFERROR(VLOOKUP(AS24,$E$4:$Q$6,4,0),"")&amp;IFERROR(VLOOKUP(AS24,$AB$4:$AN$7,4,0),"")</f>
        <v/>
      </c>
      <c r="K24" s="555"/>
      <c r="L24" s="555"/>
      <c r="M24" s="555"/>
      <c r="N24" s="555"/>
      <c r="O24" s="555"/>
      <c r="P24" s="556"/>
      <c r="Q24" s="559">
        <f t="shared" ref="Q24" si="27">IF(OR(S24="",S25=""),"",S24+S25)</f>
        <v>1</v>
      </c>
      <c r="R24" s="560"/>
      <c r="S24" s="2">
        <v>1</v>
      </c>
      <c r="T24" s="3" t="s">
        <v>21</v>
      </c>
      <c r="U24" s="2">
        <v>0</v>
      </c>
      <c r="V24" s="559">
        <f t="shared" ref="V24" si="28">IF(OR(U24="",U25=""),"",U24+U25)</f>
        <v>1</v>
      </c>
      <c r="W24" s="560"/>
      <c r="X24" s="460" t="str">
        <f t="shared" ref="X24" ca="1" si="29">IFERROR(VLOOKUP(AT24,$E$4:$Q$6,4,0),"")&amp;IFERROR(VLOOKUP(AT24,$AB$4:$AN$7,4,0),"")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8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0</v>
      </c>
      <c r="T25" s="5" t="s">
        <v>21</v>
      </c>
      <c r="U25" s="4">
        <v>1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8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30">IFERROR(VLOOKUP(AS26,$E$4:$Q$6,4,0),"")&amp;IFERROR(VLOOKUP(AS26,$AB$4:$AN$7,4,0),"")</f>
        <v/>
      </c>
      <c r="K26" s="529"/>
      <c r="L26" s="529"/>
      <c r="M26" s="529"/>
      <c r="N26" s="529"/>
      <c r="O26" s="529"/>
      <c r="P26" s="530"/>
      <c r="Q26" s="533">
        <f t="shared" ref="Q26" si="31">IF(OR(S26="",S27=""),"",S26+S27)</f>
        <v>1</v>
      </c>
      <c r="R26" s="534"/>
      <c r="S26" s="2">
        <v>0</v>
      </c>
      <c r="T26" s="3" t="s">
        <v>21</v>
      </c>
      <c r="U26" s="2">
        <v>0</v>
      </c>
      <c r="V26" s="533">
        <f t="shared" ref="V26" si="32">IF(OR(U26="",U27=""),"",U26+U27)</f>
        <v>1</v>
      </c>
      <c r="W26" s="534"/>
      <c r="X26" s="537" t="str">
        <f t="shared" ref="X26" ca="1" si="33">IFERROR(VLOOKUP(AT26,$E$4:$Q$6,4,0),"")&amp;IFERROR(VLOOKUP(AT26,$AB$4:$AN$7,4,0),"")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  <c r="AW26" s="18"/>
    </row>
    <row r="27" spans="1:68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1</v>
      </c>
      <c r="T27" s="11" t="s">
        <v>21</v>
      </c>
      <c r="U27" s="10">
        <v>1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  <c r="AW27" s="18"/>
    </row>
    <row r="28" spans="1:68" ht="14.25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D4&amp;"1位"</f>
        <v>ａ1位</v>
      </c>
      <c r="K28" s="430"/>
      <c r="L28" s="437" t="s">
        <v>84</v>
      </c>
      <c r="M28" s="438"/>
      <c r="N28" s="438"/>
      <c r="O28" s="438"/>
      <c r="P28" s="439"/>
      <c r="Q28" s="548">
        <f t="shared" ref="Q28" si="34">IF(OR(S28="",S29=""),"",S28+S29)</f>
        <v>1</v>
      </c>
      <c r="R28" s="548"/>
      <c r="S28" s="12">
        <v>0</v>
      </c>
      <c r="T28" s="13" t="s">
        <v>21</v>
      </c>
      <c r="U28" s="12">
        <v>0</v>
      </c>
      <c r="V28" s="548">
        <f t="shared" ref="V28" si="35">IF(OR(U28="",U29=""),"",U28+U29)</f>
        <v>0</v>
      </c>
      <c r="W28" s="548"/>
      <c r="X28" s="443" t="s">
        <v>85</v>
      </c>
      <c r="Y28" s="444"/>
      <c r="Z28" s="444"/>
      <c r="AA28" s="444"/>
      <c r="AB28" s="445"/>
      <c r="AC28" s="433" t="str">
        <f>AA4&amp;"1位"</f>
        <v>ｂ1位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8" ht="14.25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>
        <v>1</v>
      </c>
      <c r="T29" s="15" t="s">
        <v>21</v>
      </c>
      <c r="U29" s="14">
        <v>0</v>
      </c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8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44"/>
      <c r="AT30" s="44"/>
    </row>
    <row r="31" spans="1:68" s="46" customFormat="1" ht="11.25" customHeight="1" x14ac:dyDescent="0.4">
      <c r="B31" s="512"/>
      <c r="C31" s="514" t="str">
        <f>D4</f>
        <v>ａ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2:68" s="46" customFormat="1" ht="11.25" customHeight="1" x14ac:dyDescent="0.4">
      <c r="B33" s="635">
        <v>1</v>
      </c>
      <c r="C33" s="506" t="e">
        <f ca="1">H4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2</v>
      </c>
      <c r="Q33" s="491"/>
      <c r="R33" s="494" t="s">
        <v>10</v>
      </c>
      <c r="S33" s="490">
        <f>$V$10</f>
        <v>1</v>
      </c>
      <c r="T33" s="487"/>
      <c r="U33" s="502" t="str">
        <f>IF(OR(V33="",Y33=""),"",IF(V33&gt;Y33,"○",IF(V33=Y33,"△","●")))</f>
        <v>○</v>
      </c>
      <c r="V33" s="490">
        <f>$Q$22</f>
        <v>3</v>
      </c>
      <c r="W33" s="491"/>
      <c r="X33" s="494" t="s">
        <v>10</v>
      </c>
      <c r="Y33" s="490">
        <f>$V$22</f>
        <v>0</v>
      </c>
      <c r="Z33" s="487"/>
      <c r="AA33" s="486">
        <f t="shared" ref="AA33:AA37" si="36">IF(AND($J33="",$P33="",$V33=""),"",COUNTIF($I33:$Z33,"○")*3+COUNTIF($I33:$Z33,"△")*1)</f>
        <v>6</v>
      </c>
      <c r="AB33" s="487"/>
      <c r="AC33" s="486">
        <f t="shared" ref="AC33:AC37" si="37">IF(AND($J33="",$P33="",$V33=""),"",SUM($J33,$P33,$V33))</f>
        <v>5</v>
      </c>
      <c r="AD33" s="487"/>
      <c r="AE33" s="486">
        <f t="shared" ref="AE33:AE37" si="38">IF(AND($M33="",$S33="",$Y33=""),"",SUM($M33,$S33,$Y33))</f>
        <v>1</v>
      </c>
      <c r="AF33" s="487"/>
      <c r="AG33" s="486">
        <f t="shared" ref="AG33:AG37" si="39">IF(OR(AC33="",AE33=""),"",AC33-AE33)</f>
        <v>4</v>
      </c>
      <c r="AH33" s="457"/>
      <c r="AI33" s="487"/>
      <c r="AJ33" s="486">
        <v>1</v>
      </c>
      <c r="AK33" s="48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spans="2:68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s="46" customFormat="1" ht="11.25" customHeight="1" x14ac:dyDescent="0.4">
      <c r="B35" s="635">
        <v>2</v>
      </c>
      <c r="C35" s="506" t="e">
        <f ca="1">H5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●</v>
      </c>
      <c r="J35" s="490">
        <f>IF(S33="","",S33)</f>
        <v>1</v>
      </c>
      <c r="K35" s="491"/>
      <c r="L35" s="494" t="s">
        <v>10</v>
      </c>
      <c r="M35" s="490">
        <f>IF(P33="","",P33)</f>
        <v>2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$Q$16</f>
        <v>0</v>
      </c>
      <c r="W35" s="491"/>
      <c r="X35" s="494" t="s">
        <v>10</v>
      </c>
      <c r="Y35" s="490">
        <f>$V$16</f>
        <v>1</v>
      </c>
      <c r="Z35" s="487"/>
      <c r="AA35" s="486">
        <f t="shared" si="36"/>
        <v>0</v>
      </c>
      <c r="AB35" s="487"/>
      <c r="AC35" s="486">
        <f t="shared" si="37"/>
        <v>1</v>
      </c>
      <c r="AD35" s="487"/>
      <c r="AE35" s="486">
        <f t="shared" si="38"/>
        <v>3</v>
      </c>
      <c r="AF35" s="487"/>
      <c r="AG35" s="486">
        <f t="shared" si="39"/>
        <v>-2</v>
      </c>
      <c r="AH35" s="457"/>
      <c r="AI35" s="487"/>
      <c r="AJ35" s="486">
        <v>3</v>
      </c>
      <c r="AK35" s="48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</row>
    <row r="36" spans="2:68" s="46" customFormat="1" ht="11.25" customHeight="1" thickBot="1" x14ac:dyDescent="0.45">
      <c r="B36" s="635"/>
      <c r="C36" s="959"/>
      <c r="D36" s="474"/>
      <c r="E36" s="474"/>
      <c r="F36" s="474"/>
      <c r="G36" s="474"/>
      <c r="H36" s="960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959"/>
      <c r="AK36" s="960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2:68" s="46" customFormat="1" ht="11.25" customHeight="1" x14ac:dyDescent="0.4">
      <c r="B37" s="954">
        <v>3</v>
      </c>
      <c r="C37" s="955" t="e">
        <f ca="1">H6</f>
        <v>#REF!</v>
      </c>
      <c r="D37" s="424"/>
      <c r="E37" s="424"/>
      <c r="F37" s="424"/>
      <c r="G37" s="424"/>
      <c r="H37" s="425"/>
      <c r="I37" s="957" t="str">
        <f>IF(OR(J37="",M37=""),"",IF(J37&gt;M37,"○",IF(J37=M37,"△","●")))</f>
        <v>●</v>
      </c>
      <c r="J37" s="490">
        <f>IF(Y33="","",Y33)</f>
        <v>0</v>
      </c>
      <c r="K37" s="491"/>
      <c r="L37" s="494" t="s">
        <v>10</v>
      </c>
      <c r="M37" s="490">
        <f>IF(V33="","",V33)</f>
        <v>3</v>
      </c>
      <c r="N37" s="487"/>
      <c r="O37" s="502" t="str">
        <f>IF(OR(P37="",S37=""),"",IF(P37&gt;S37,"○",IF(P37=S37,"△","●")))</f>
        <v>○</v>
      </c>
      <c r="P37" s="490">
        <f>IF(Y35="","",Y35)</f>
        <v>1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36"/>
        <v>3</v>
      </c>
      <c r="AB37" s="487"/>
      <c r="AC37" s="486">
        <f t="shared" si="37"/>
        <v>1</v>
      </c>
      <c r="AD37" s="487"/>
      <c r="AE37" s="486">
        <f t="shared" si="38"/>
        <v>3</v>
      </c>
      <c r="AF37" s="487"/>
      <c r="AG37" s="486">
        <f t="shared" si="39"/>
        <v>-2</v>
      </c>
      <c r="AH37" s="457"/>
      <c r="AI37" s="457"/>
      <c r="AJ37" s="486">
        <v>2</v>
      </c>
      <c r="AK37" s="48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</row>
    <row r="38" spans="2:68" s="46" customFormat="1" ht="11.25" customHeight="1" thickBot="1" x14ac:dyDescent="0.45">
      <c r="B38" s="954"/>
      <c r="C38" s="956"/>
      <c r="D38" s="427"/>
      <c r="E38" s="427"/>
      <c r="F38" s="427"/>
      <c r="G38" s="427"/>
      <c r="H38" s="428"/>
      <c r="I38" s="958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78"/>
      <c r="AJ38" s="488"/>
      <c r="AK38" s="489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</row>
    <row r="39" spans="2:68" s="46" customFormat="1" ht="11.25" customHeight="1" x14ac:dyDescent="0.4"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</row>
    <row r="40" spans="2:68" s="46" customFormat="1" ht="11.25" customHeight="1" x14ac:dyDescent="0.4">
      <c r="B40" s="512"/>
      <c r="C40" s="514" t="str">
        <f>AA4</f>
        <v>ｂ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</row>
    <row r="41" spans="2:68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</row>
    <row r="42" spans="2:68" s="46" customFormat="1" ht="11.25" customHeight="1" x14ac:dyDescent="0.4">
      <c r="B42" s="635">
        <v>4</v>
      </c>
      <c r="C42" s="506" t="e">
        <f ca="1">AE4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○</v>
      </c>
      <c r="P42" s="490">
        <f>$Q$12</f>
        <v>2</v>
      </c>
      <c r="Q42" s="491"/>
      <c r="R42" s="494" t="s">
        <v>10</v>
      </c>
      <c r="S42" s="490">
        <f>$V$12</f>
        <v>0</v>
      </c>
      <c r="T42" s="487"/>
      <c r="U42" s="502" t="str">
        <f>IF(OR(V42="",Y42=""),"",IF(V42&gt;Y42,"○",IF(V42=Y42,"△","●")))</f>
        <v>●</v>
      </c>
      <c r="V42" s="490">
        <f>$Q$18</f>
        <v>0</v>
      </c>
      <c r="W42" s="491"/>
      <c r="X42" s="494" t="s">
        <v>10</v>
      </c>
      <c r="Y42" s="490">
        <f>$V$18</f>
        <v>1</v>
      </c>
      <c r="Z42" s="487"/>
      <c r="AA42" s="502" t="str">
        <f t="shared" ref="AA42:AA46" si="40">IF(OR(AB42="",AE42=""),"",IF(AB42&gt;AE42,"○",IF(AB42=AE42,"△","●")))</f>
        <v>△</v>
      </c>
      <c r="AB42" s="490">
        <f>$Q$24</f>
        <v>1</v>
      </c>
      <c r="AC42" s="491"/>
      <c r="AD42" s="494" t="s">
        <v>10</v>
      </c>
      <c r="AE42" s="490">
        <f>$V$24</f>
        <v>1</v>
      </c>
      <c r="AF42" s="487"/>
      <c r="AG42" s="486">
        <f t="shared" ref="AG42:AG46" si="41">IF(AND($J42="",$P42="",$V42="",$AB42=""),"",COUNTIF($I42:$AF42,"○")*3+COUNTIF($I42:$AF42,"△")*1)</f>
        <v>4</v>
      </c>
      <c r="AH42" s="487"/>
      <c r="AI42" s="486">
        <f>IF(AND($J42="",$P42="",$V42="",$AB42=""),"",SUM($J42,$P42,$V42,$AB42))</f>
        <v>3</v>
      </c>
      <c r="AJ42" s="487"/>
      <c r="AK42" s="486">
        <f t="shared" ref="AK42:AK46" si="42">IF(AND($M42="",$S42="",$Y42="",$AE42),"",SUM($M42,$S42,$Y42,$AE42))</f>
        <v>2</v>
      </c>
      <c r="AL42" s="487"/>
      <c r="AM42" s="486">
        <f>IF(OR(AI42="",AK42=""),"",AI42-AK42)</f>
        <v>1</v>
      </c>
      <c r="AN42" s="457"/>
      <c r="AO42" s="487"/>
      <c r="AP42" s="486">
        <v>3</v>
      </c>
      <c r="AQ42" s="48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</row>
    <row r="43" spans="2:68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</row>
    <row r="44" spans="2:68" s="46" customFormat="1" ht="11.25" customHeight="1" x14ac:dyDescent="0.4">
      <c r="B44" s="635">
        <v>5</v>
      </c>
      <c r="C44" s="506" t="e">
        <f ca="1">AE5</f>
        <v>#REF!</v>
      </c>
      <c r="D44" s="457"/>
      <c r="E44" s="457"/>
      <c r="F44" s="457"/>
      <c r="G44" s="457"/>
      <c r="H44" s="487"/>
      <c r="I44" s="502" t="str">
        <f t="shared" ref="I44:I48" si="43">IF(OR(J44="",M44=""),"",IF(J44&gt;M44,"○",IF(J44=M44,"△","●")))</f>
        <v>●</v>
      </c>
      <c r="J44" s="490">
        <f>IF(S42="","",S42)</f>
        <v>0</v>
      </c>
      <c r="K44" s="491"/>
      <c r="L44" s="494" t="s">
        <v>10</v>
      </c>
      <c r="M44" s="490">
        <f>IF(P42="","",P42)</f>
        <v>2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△</v>
      </c>
      <c r="V44" s="490">
        <f>$Q$26</f>
        <v>1</v>
      </c>
      <c r="W44" s="491"/>
      <c r="X44" s="494" t="s">
        <v>10</v>
      </c>
      <c r="Y44" s="490">
        <f>$V$26</f>
        <v>1</v>
      </c>
      <c r="Z44" s="487"/>
      <c r="AA44" s="502" t="str">
        <f t="shared" si="40"/>
        <v>●</v>
      </c>
      <c r="AB44" s="490">
        <f>$Q$20</f>
        <v>0</v>
      </c>
      <c r="AC44" s="491"/>
      <c r="AD44" s="494" t="s">
        <v>10</v>
      </c>
      <c r="AE44" s="490">
        <f>$V$20</f>
        <v>4</v>
      </c>
      <c r="AF44" s="487"/>
      <c r="AG44" s="486">
        <f t="shared" si="41"/>
        <v>1</v>
      </c>
      <c r="AH44" s="487"/>
      <c r="AI44" s="486">
        <f t="shared" ref="AI44" si="44">IF(AND($J44="",$P44="",$V44="",$AB44=""),"",SUM($J44,$P44,$V44,$AB44))</f>
        <v>1</v>
      </c>
      <c r="AJ44" s="487"/>
      <c r="AK44" s="486">
        <f t="shared" si="42"/>
        <v>7</v>
      </c>
      <c r="AL44" s="487"/>
      <c r="AM44" s="486">
        <f t="shared" ref="AM44" si="45">IF(OR(AI44="",AK44=""),"",AI44-AK44)</f>
        <v>-6</v>
      </c>
      <c r="AN44" s="457"/>
      <c r="AO44" s="487"/>
      <c r="AP44" s="486">
        <v>4</v>
      </c>
      <c r="AQ44" s="48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</row>
    <row r="45" spans="2:68" s="46" customFormat="1" ht="11.25" customHeight="1" x14ac:dyDescent="0.4">
      <c r="B45" s="635"/>
      <c r="C45" s="488"/>
      <c r="D45" s="478"/>
      <c r="E45" s="478"/>
      <c r="F45" s="478"/>
      <c r="G45" s="478"/>
      <c r="H45" s="489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</row>
    <row r="46" spans="2:68" s="46" customFormat="1" ht="11.25" customHeight="1" x14ac:dyDescent="0.4">
      <c r="B46" s="635">
        <v>6</v>
      </c>
      <c r="C46" s="506" t="e">
        <f ca="1">AE6</f>
        <v>#REF!</v>
      </c>
      <c r="D46" s="457"/>
      <c r="E46" s="457"/>
      <c r="F46" s="457"/>
      <c r="G46" s="457"/>
      <c r="H46" s="487"/>
      <c r="I46" s="502" t="str">
        <f t="shared" si="43"/>
        <v>○</v>
      </c>
      <c r="J46" s="490">
        <f>IF(Y42="","",Y42)</f>
        <v>1</v>
      </c>
      <c r="K46" s="491"/>
      <c r="L46" s="494" t="s">
        <v>10</v>
      </c>
      <c r="M46" s="490">
        <f>IF(V42="","",V42)</f>
        <v>0</v>
      </c>
      <c r="N46" s="487"/>
      <c r="O46" s="502" t="str">
        <f>IF(OR(P46="",S46=""),"",IF(P46&gt;S46,"○",IF(P46=S46,"△","●")))</f>
        <v>△</v>
      </c>
      <c r="P46" s="490">
        <f>IF(Y44="","",Y44)</f>
        <v>1</v>
      </c>
      <c r="Q46" s="491"/>
      <c r="R46" s="494" t="s">
        <v>10</v>
      </c>
      <c r="S46" s="490">
        <f>IF(V44="","",V44)</f>
        <v>1</v>
      </c>
      <c r="T46" s="487"/>
      <c r="U46" s="496"/>
      <c r="V46" s="497"/>
      <c r="W46" s="497"/>
      <c r="X46" s="497"/>
      <c r="Y46" s="497"/>
      <c r="Z46" s="498"/>
      <c r="AA46" s="502" t="str">
        <f t="shared" si="40"/>
        <v>○</v>
      </c>
      <c r="AB46" s="490">
        <f>$Q$14</f>
        <v>2</v>
      </c>
      <c r="AC46" s="491"/>
      <c r="AD46" s="494" t="s">
        <v>10</v>
      </c>
      <c r="AE46" s="490">
        <f>$V$14</f>
        <v>0</v>
      </c>
      <c r="AF46" s="487"/>
      <c r="AG46" s="486">
        <f t="shared" si="41"/>
        <v>7</v>
      </c>
      <c r="AH46" s="487"/>
      <c r="AI46" s="486">
        <f t="shared" ref="AI46" si="46">IF(AND($J46="",$P46="",$V46="",$AB46=""),"",SUM($J46,$P46,$V46,$AB46))</f>
        <v>4</v>
      </c>
      <c r="AJ46" s="487"/>
      <c r="AK46" s="486">
        <f t="shared" si="42"/>
        <v>1</v>
      </c>
      <c r="AL46" s="487"/>
      <c r="AM46" s="486">
        <f t="shared" ref="AM46" si="47">IF(OR(AI46="",AK46=""),"",AI46-AK46)</f>
        <v>3</v>
      </c>
      <c r="AN46" s="457"/>
      <c r="AO46" s="487"/>
      <c r="AP46" s="486">
        <v>1</v>
      </c>
      <c r="AQ46" s="48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s="46" customFormat="1" ht="11.25" customHeight="1" thickBot="1" x14ac:dyDescent="0.45">
      <c r="B47" s="635"/>
      <c r="C47" s="959"/>
      <c r="D47" s="474"/>
      <c r="E47" s="474"/>
      <c r="F47" s="474"/>
      <c r="G47" s="474"/>
      <c r="H47" s="960"/>
      <c r="I47" s="503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959"/>
      <c r="AQ47" s="960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s="46" customFormat="1" ht="11.25" customHeight="1" x14ac:dyDescent="0.4">
      <c r="B48" s="954">
        <v>7</v>
      </c>
      <c r="C48" s="955" t="e">
        <f ca="1">AE7</f>
        <v>#REF!</v>
      </c>
      <c r="D48" s="424"/>
      <c r="E48" s="424"/>
      <c r="F48" s="424"/>
      <c r="G48" s="424"/>
      <c r="H48" s="425"/>
      <c r="I48" s="957" t="str">
        <f t="shared" si="43"/>
        <v>△</v>
      </c>
      <c r="J48" s="490">
        <f>IF(AE42="","",AE42)</f>
        <v>1</v>
      </c>
      <c r="K48" s="491"/>
      <c r="L48" s="494" t="s">
        <v>10</v>
      </c>
      <c r="M48" s="490">
        <f>IF(AB42="","",AB42)</f>
        <v>1</v>
      </c>
      <c r="N48" s="487"/>
      <c r="O48" s="502" t="str">
        <f>IF(OR(P48="",S48=""),"",IF(P48&gt;S48,"○",IF(P48=S48,"△","●")))</f>
        <v>○</v>
      </c>
      <c r="P48" s="490">
        <f>IF(AE44="","",AE44)</f>
        <v>4</v>
      </c>
      <c r="Q48" s="491"/>
      <c r="R48" s="494" t="s">
        <v>10</v>
      </c>
      <c r="S48" s="490">
        <f>IF(AB44="","",AB44)</f>
        <v>0</v>
      </c>
      <c r="T48" s="487"/>
      <c r="U48" s="502" t="str">
        <f>IF(OR(V48="",Y48=""),"",IF(V48&gt;Y48,"○",IF(V48=Y48,"△","●")))</f>
        <v>●</v>
      </c>
      <c r="V48" s="490">
        <f>IF(AE46="","",AE46)</f>
        <v>0</v>
      </c>
      <c r="W48" s="491"/>
      <c r="X48" s="494" t="s">
        <v>10</v>
      </c>
      <c r="Y48" s="490">
        <f>IF(AB46="","",AB46)</f>
        <v>2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4</v>
      </c>
      <c r="AH48" s="487"/>
      <c r="AI48" s="486">
        <f t="shared" ref="AI48" si="48">IF(AND($J48="",$P48="",$V48="",$AB48=""),"",SUM($J48,$P48,$V48,$AB48))</f>
        <v>5</v>
      </c>
      <c r="AJ48" s="487"/>
      <c r="AK48" s="486">
        <f>IF(AND($M48="",$S48="",$Y48="",$AE48),"",SUM($M48,$S48,$Y48,$AE48))</f>
        <v>3</v>
      </c>
      <c r="AL48" s="487"/>
      <c r="AM48" s="486">
        <f t="shared" ref="AM48" si="49">IF(OR(AI48="",AK48=""),"",AI48-AK48)</f>
        <v>2</v>
      </c>
      <c r="AN48" s="457"/>
      <c r="AO48" s="457"/>
      <c r="AP48" s="486">
        <v>2</v>
      </c>
      <c r="AQ48" s="48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68" s="46" customFormat="1" ht="11.25" customHeight="1" thickBot="1" x14ac:dyDescent="0.45">
      <c r="B49" s="954"/>
      <c r="C49" s="956"/>
      <c r="D49" s="427"/>
      <c r="E49" s="427"/>
      <c r="F49" s="427"/>
      <c r="G49" s="427"/>
      <c r="H49" s="428"/>
      <c r="I49" s="958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78"/>
      <c r="AP49" s="488"/>
      <c r="AQ49" s="489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</row>
    <row r="50" spans="2:68" ht="13.5" x14ac:dyDescent="0.4"/>
    <row r="51" spans="2:68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</row>
    <row r="52" spans="2:68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5"/>
      <c r="AB52" s="485"/>
      <c r="AC52" s="485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8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8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300">
    <mergeCell ref="AP48:AQ49"/>
    <mergeCell ref="AD51:AM51"/>
    <mergeCell ref="AG48:AH49"/>
    <mergeCell ref="AI48:AJ49"/>
    <mergeCell ref="AG46:AH47"/>
    <mergeCell ref="AI46:AJ47"/>
    <mergeCell ref="AK46:AL47"/>
    <mergeCell ref="AD46:AD47"/>
    <mergeCell ref="AE46:AF47"/>
    <mergeCell ref="AM46:AO47"/>
    <mergeCell ref="AP46:AQ47"/>
    <mergeCell ref="B48:B49"/>
    <mergeCell ref="C48:H49"/>
    <mergeCell ref="D54:I54"/>
    <mergeCell ref="J54:Q54"/>
    <mergeCell ref="R54:Z54"/>
    <mergeCell ref="AA54:AC54"/>
    <mergeCell ref="AD54:AM54"/>
    <mergeCell ref="AD52:AM52"/>
    <mergeCell ref="D53:I53"/>
    <mergeCell ref="J53:Q53"/>
    <mergeCell ref="R53:Z53"/>
    <mergeCell ref="AA53:AC53"/>
    <mergeCell ref="AD53:AM53"/>
    <mergeCell ref="AK48:AL49"/>
    <mergeCell ref="AM48:AO49"/>
    <mergeCell ref="D52:I52"/>
    <mergeCell ref="J52:Q52"/>
    <mergeCell ref="R52:Z52"/>
    <mergeCell ref="AA52:AC52"/>
    <mergeCell ref="D51:I51"/>
    <mergeCell ref="J51:Q51"/>
    <mergeCell ref="R51:Z51"/>
    <mergeCell ref="AA51:AC51"/>
    <mergeCell ref="V48:W49"/>
    <mergeCell ref="X48:X49"/>
    <mergeCell ref="Y48:Z49"/>
    <mergeCell ref="AA48:AF49"/>
    <mergeCell ref="M48:N49"/>
    <mergeCell ref="O48:O49"/>
    <mergeCell ref="P48:Q49"/>
    <mergeCell ref="R48:R49"/>
    <mergeCell ref="S48:T49"/>
    <mergeCell ref="U48:U49"/>
    <mergeCell ref="I48:I49"/>
    <mergeCell ref="J48:K49"/>
    <mergeCell ref="L48:L49"/>
    <mergeCell ref="S46:T47"/>
    <mergeCell ref="U46:Z47"/>
    <mergeCell ref="AA46:AA47"/>
    <mergeCell ref="AB46:AC47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X42:X43"/>
    <mergeCell ref="Y42:Z43"/>
    <mergeCell ref="AG40:AH41"/>
    <mergeCell ref="V44:W45"/>
    <mergeCell ref="X44:X45"/>
    <mergeCell ref="Y44:Z45"/>
    <mergeCell ref="AA44:AA45"/>
    <mergeCell ref="AB44:AC45"/>
    <mergeCell ref="B44:B45"/>
    <mergeCell ref="C44:H45"/>
    <mergeCell ref="I44:I45"/>
    <mergeCell ref="J44:K45"/>
    <mergeCell ref="L44:L45"/>
    <mergeCell ref="M44:N45"/>
    <mergeCell ref="O44:T45"/>
    <mergeCell ref="S42:T43"/>
    <mergeCell ref="U42:U43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AA42:AA43"/>
    <mergeCell ref="AB42:AC43"/>
    <mergeCell ref="R42:R43"/>
    <mergeCell ref="V42:W43"/>
    <mergeCell ref="AA37:AB38"/>
    <mergeCell ref="AC37:AD38"/>
    <mergeCell ref="AC35:AD36"/>
    <mergeCell ref="AE35:AF36"/>
    <mergeCell ref="AI40:AJ41"/>
    <mergeCell ref="AG35:AI36"/>
    <mergeCell ref="AJ35:AK36"/>
    <mergeCell ref="X35:X36"/>
    <mergeCell ref="Y35:Z36"/>
    <mergeCell ref="AA35:AB36"/>
    <mergeCell ref="AE37:AF38"/>
    <mergeCell ref="AG37:AI38"/>
    <mergeCell ref="AJ37:AK38"/>
    <mergeCell ref="AK40:AL41"/>
    <mergeCell ref="Y33:Z34"/>
    <mergeCell ref="AA33:AB34"/>
    <mergeCell ref="S33:T34"/>
    <mergeCell ref="U33:U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U37:Z38"/>
    <mergeCell ref="J28:K29"/>
    <mergeCell ref="L28:P29"/>
    <mergeCell ref="X28:AB29"/>
    <mergeCell ref="AC28:AD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V33:W34"/>
    <mergeCell ref="AC31:AD32"/>
    <mergeCell ref="B28:B29"/>
    <mergeCell ref="C28:E29"/>
    <mergeCell ref="F28:I29"/>
    <mergeCell ref="Q28:R29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F6:G6"/>
    <mergeCell ref="D4:D6"/>
    <mergeCell ref="F4:G4"/>
    <mergeCell ref="F5:G5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AL7:AN7"/>
    <mergeCell ref="AC2:AF2"/>
    <mergeCell ref="AG2:AL2"/>
    <mergeCell ref="AM2:AO2"/>
    <mergeCell ref="S4:Y4"/>
    <mergeCell ref="AA4:AA7"/>
    <mergeCell ref="AC4:AD4"/>
    <mergeCell ref="AE4:AK4"/>
    <mergeCell ref="AC5:AD5"/>
    <mergeCell ref="AE5:AK5"/>
    <mergeCell ref="AC6:AD6"/>
    <mergeCell ref="AE6:AK6"/>
    <mergeCell ref="AC7:AD7"/>
    <mergeCell ref="AE7:AK7"/>
    <mergeCell ref="AL4:AN4"/>
    <mergeCell ref="AL5:AN5"/>
    <mergeCell ref="AL6:AN6"/>
    <mergeCell ref="A1:AQ1"/>
    <mergeCell ref="AE14:AH15"/>
    <mergeCell ref="AI14:AP15"/>
    <mergeCell ref="X20:AD21"/>
    <mergeCell ref="AE20:AH21"/>
    <mergeCell ref="AI20:AP21"/>
    <mergeCell ref="AE22:AH23"/>
    <mergeCell ref="AI22:AP23"/>
    <mergeCell ref="V28:W29"/>
    <mergeCell ref="AE28:AH29"/>
    <mergeCell ref="AI28:AP29"/>
    <mergeCell ref="H4:N4"/>
    <mergeCell ref="H5:N5"/>
    <mergeCell ref="H6:N6"/>
    <mergeCell ref="O4:Q4"/>
    <mergeCell ref="O5:Q5"/>
    <mergeCell ref="O6:Q6"/>
    <mergeCell ref="X12:AD13"/>
    <mergeCell ref="AE12:AH13"/>
    <mergeCell ref="AI12:AP13"/>
    <mergeCell ref="C2:F2"/>
    <mergeCell ref="G2:O2"/>
    <mergeCell ref="P2:S2"/>
    <mergeCell ref="T2:AB2"/>
  </mergeCells>
  <phoneticPr fontId="11"/>
  <conditionalFormatting sqref="AM2:AO2">
    <cfRule type="expression" dxfId="71" priority="15">
      <formula>WEEKDAY(AM2)=7</formula>
    </cfRule>
    <cfRule type="expression" dxfId="70" priority="16">
      <formula>WEEKDAY(AM2)=1</formula>
    </cfRule>
  </conditionalFormatting>
  <conditionalFormatting sqref="AM2:AO2">
    <cfRule type="expression" dxfId="69" priority="13">
      <formula>WEEKDAY(AM2)=7</formula>
    </cfRule>
    <cfRule type="expression" dxfId="68" priority="14">
      <formula>WEEKDAY(AM2)=1</formula>
    </cfRule>
  </conditionalFormatting>
  <conditionalFormatting sqref="AM2:AO2">
    <cfRule type="expression" dxfId="67" priority="11">
      <formula>WEEKDAY(AM2)=7</formula>
    </cfRule>
    <cfRule type="expression" dxfId="66" priority="12">
      <formula>WEEKDAY(AM2)=1</formula>
    </cfRule>
  </conditionalFormatting>
  <conditionalFormatting sqref="AM2:AO2">
    <cfRule type="expression" dxfId="65" priority="9">
      <formula>WEEKDAY(AM2)=7</formula>
    </cfRule>
    <cfRule type="expression" dxfId="64" priority="10">
      <formula>WEEKDAY(AM2)=1</formula>
    </cfRule>
  </conditionalFormatting>
  <conditionalFormatting sqref="AM2:AO2">
    <cfRule type="expression" dxfId="63" priority="7">
      <formula>WEEKDAY(AM2)=7</formula>
    </cfRule>
    <cfRule type="expression" dxfId="62" priority="8">
      <formula>WEEKDAY(AM2)=1</formula>
    </cfRule>
  </conditionalFormatting>
  <conditionalFormatting sqref="AM2:AO2">
    <cfRule type="expression" dxfId="61" priority="5">
      <formula>WEEKDAY(AM2)=7</formula>
    </cfRule>
    <cfRule type="expression" dxfId="60" priority="6">
      <formula>WEEKDAY(AM2)=1</formula>
    </cfRule>
  </conditionalFormatting>
  <conditionalFormatting sqref="AM2:AO2">
    <cfRule type="expression" dxfId="59" priority="3">
      <formula>WEEKDAY(AM2)=7</formula>
    </cfRule>
    <cfRule type="expression" dxfId="58" priority="4">
      <formula>WEEKDAY(AM2)=1</formula>
    </cfRule>
  </conditionalFormatting>
  <conditionalFormatting sqref="AM2:AO2">
    <cfRule type="expression" dxfId="57" priority="1">
      <formula>WEEKDAY(AM2)=7</formula>
    </cfRule>
    <cfRule type="expression" dxfId="5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54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8" width="3.5" style="16" hidden="1" customWidth="1"/>
    <col min="49" max="51" width="3.5" style="16" customWidth="1"/>
    <col min="52" max="16384" width="3.5" style="16"/>
  </cols>
  <sheetData>
    <row r="1" spans="1:46" ht="41.25" customHeight="1" x14ac:dyDescent="0.4">
      <c r="A1" s="595" t="s">
        <v>97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2</v>
      </c>
    </row>
    <row r="2" spans="1:46" ht="18" customHeight="1" x14ac:dyDescent="0.4">
      <c r="C2" s="598" t="s">
        <v>13</v>
      </c>
      <c r="D2" s="598"/>
      <c r="E2" s="598"/>
      <c r="F2" s="598"/>
      <c r="G2" s="599" t="e">
        <f ca="1">INDIRECT("４月２１日組合せ!d"&amp;2*ROW()+1+19*($AS$1-1))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H6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43576</v>
      </c>
      <c r="AH2" s="603"/>
      <c r="AI2" s="603"/>
      <c r="AJ2" s="603"/>
      <c r="AK2" s="603"/>
      <c r="AL2" s="603"/>
      <c r="AM2" s="935" t="str">
        <f>"（"&amp;TEXT(AG2,"aaa")&amp;"）"</f>
        <v>（日）</v>
      </c>
      <c r="AN2" s="935"/>
      <c r="AO2" s="936"/>
      <c r="AP2" s="19"/>
    </row>
    <row r="3" spans="1:46" ht="18" customHeight="1" thickBot="1" x14ac:dyDescent="0.45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6" ht="18" customHeight="1" thickBot="1" x14ac:dyDescent="0.45">
      <c r="D4" s="611" t="s">
        <v>61</v>
      </c>
      <c r="E4" s="22">
        <v>1</v>
      </c>
      <c r="F4" s="614" t="e">
        <f ca="1">INDIRECT("４月２１日組合せ!h"&amp;2*ROW()+19*($AS$1-1))</f>
        <v>#REF!</v>
      </c>
      <c r="G4" s="614"/>
      <c r="H4" s="402" t="e">
        <f ca="1">INDIRECT("４月２１日組合せ!j"&amp;2*ROW()+19*($AS$1-1))</f>
        <v>#REF!</v>
      </c>
      <c r="I4" s="403"/>
      <c r="J4" s="403"/>
      <c r="K4" s="403"/>
      <c r="L4" s="403"/>
      <c r="M4" s="403"/>
      <c r="N4" s="403"/>
      <c r="O4" s="408"/>
      <c r="P4" s="928"/>
      <c r="Q4" s="929"/>
      <c r="R4" s="23"/>
      <c r="S4" s="937" t="s">
        <v>90</v>
      </c>
      <c r="T4" s="938"/>
      <c r="U4" s="938"/>
      <c r="V4" s="938"/>
      <c r="W4" s="938"/>
      <c r="X4" s="938"/>
      <c r="Y4" s="939"/>
      <c r="AA4" s="615" t="s">
        <v>62</v>
      </c>
      <c r="AB4" s="22">
        <v>4</v>
      </c>
      <c r="AC4" s="614" t="e">
        <f ca="1">INDIRECT("４月２１日組合せ!h"&amp;2*ROW()+19*($AS$1-1)+6)</f>
        <v>#REF!</v>
      </c>
      <c r="AD4" s="614"/>
      <c r="AE4" s="402" t="e">
        <f ca="1">INDIRECT("４月２１日組合せ!j"&amp;2*ROW()+19*($AS$1-1)+6)</f>
        <v>#REF!</v>
      </c>
      <c r="AF4" s="403"/>
      <c r="AG4" s="403"/>
      <c r="AH4" s="403"/>
      <c r="AI4" s="403"/>
      <c r="AJ4" s="403"/>
      <c r="AK4" s="403"/>
      <c r="AL4" s="944"/>
      <c r="AM4" s="945"/>
      <c r="AN4" s="946"/>
    </row>
    <row r="5" spans="1:46" ht="18" customHeight="1" x14ac:dyDescent="0.4">
      <c r="D5" s="612"/>
      <c r="E5" s="24">
        <v>2</v>
      </c>
      <c r="F5" s="628" t="e">
        <f t="shared" ref="F5:F6" ca="1" si="0">INDIRECT("４月２１日組合せ!h"&amp;2*ROW()+19*($AS$1-1))</f>
        <v>#REF!</v>
      </c>
      <c r="G5" s="628"/>
      <c r="H5" s="609" t="e">
        <f t="shared" ref="H5" ca="1" si="1">INDIRECT("４月２１日組合せ!j"&amp;2*ROW()+19*($AS$1-1))</f>
        <v>#REF!</v>
      </c>
      <c r="I5" s="610"/>
      <c r="J5" s="610"/>
      <c r="K5" s="610"/>
      <c r="L5" s="610"/>
      <c r="M5" s="610"/>
      <c r="N5" s="925"/>
      <c r="O5" s="623"/>
      <c r="P5" s="625"/>
      <c r="Q5" s="626"/>
      <c r="R5" s="23"/>
      <c r="S5" s="25"/>
      <c r="T5" s="25"/>
      <c r="V5" s="60"/>
      <c r="AA5" s="616"/>
      <c r="AB5" s="24">
        <v>5</v>
      </c>
      <c r="AC5" s="940" t="e">
        <f t="shared" ref="AC5:AC7" ca="1" si="2">INDIRECT("４月２１日組合せ!h"&amp;2*ROW()+19*($AS$1-1)+6)</f>
        <v>#REF!</v>
      </c>
      <c r="AD5" s="628"/>
      <c r="AE5" s="609" t="e">
        <f t="shared" ref="AE5:AE7" ca="1" si="3">INDIRECT("４月２１日組合せ!j"&amp;2*ROW()+19*($AS$1-1)+6)</f>
        <v>#REF!</v>
      </c>
      <c r="AF5" s="610"/>
      <c r="AG5" s="610"/>
      <c r="AH5" s="610"/>
      <c r="AI5" s="610"/>
      <c r="AJ5" s="610"/>
      <c r="AK5" s="610"/>
      <c r="AL5" s="947"/>
      <c r="AM5" s="948"/>
      <c r="AN5" s="949"/>
    </row>
    <row r="6" spans="1:46" ht="18" customHeight="1" x14ac:dyDescent="0.4">
      <c r="D6" s="613"/>
      <c r="E6" s="52">
        <v>3</v>
      </c>
      <c r="F6" s="629" t="e">
        <f t="shared" ca="1" si="0"/>
        <v>#REF!</v>
      </c>
      <c r="G6" s="629"/>
      <c r="H6" s="926" t="e">
        <f ca="1">INDIRECT("４月２１日組合せ!j"&amp;2*ROW()+19*($AS$1-1))</f>
        <v>#REF!</v>
      </c>
      <c r="I6" s="927"/>
      <c r="J6" s="927"/>
      <c r="K6" s="927"/>
      <c r="L6" s="927"/>
      <c r="M6" s="927"/>
      <c r="N6" s="927"/>
      <c r="O6" s="632" t="s">
        <v>47</v>
      </c>
      <c r="P6" s="930"/>
      <c r="Q6" s="931"/>
      <c r="R6" s="28"/>
      <c r="S6" s="29"/>
      <c r="T6" s="29"/>
      <c r="U6" s="30"/>
      <c r="V6" s="30"/>
      <c r="W6" s="30"/>
      <c r="X6" s="30"/>
      <c r="Y6" s="30"/>
      <c r="Z6" s="31"/>
      <c r="AA6" s="616"/>
      <c r="AB6" s="24">
        <v>6</v>
      </c>
      <c r="AC6" s="941" t="e">
        <f t="shared" ca="1" si="2"/>
        <v>#REF!</v>
      </c>
      <c r="AD6" s="942"/>
      <c r="AE6" s="609" t="e">
        <f ca="1">INDIRECT("４月２１日組合せ!j"&amp;2*ROW()+19*($AS$1-1)+6)</f>
        <v>#REF!</v>
      </c>
      <c r="AF6" s="610"/>
      <c r="AG6" s="610"/>
      <c r="AH6" s="610"/>
      <c r="AI6" s="610"/>
      <c r="AJ6" s="610"/>
      <c r="AK6" s="610"/>
      <c r="AL6" s="947"/>
      <c r="AM6" s="948"/>
      <c r="AN6" s="949"/>
    </row>
    <row r="7" spans="1:46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AA7" s="617"/>
      <c r="AB7" s="27">
        <v>7</v>
      </c>
      <c r="AC7" s="943" t="e">
        <f t="shared" ca="1" si="2"/>
        <v>#REF!</v>
      </c>
      <c r="AD7" s="943"/>
      <c r="AE7" s="406" t="e">
        <f t="shared" ca="1" si="3"/>
        <v>#REF!</v>
      </c>
      <c r="AF7" s="407"/>
      <c r="AG7" s="407"/>
      <c r="AH7" s="407"/>
      <c r="AI7" s="407"/>
      <c r="AJ7" s="407"/>
      <c r="AK7" s="407"/>
      <c r="AL7" s="951"/>
      <c r="AM7" s="952"/>
      <c r="AN7" s="953"/>
    </row>
    <row r="8" spans="1:46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6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46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950" t="str">
        <f ca="1">IFERROR(VLOOKUP(AS10,$E$4:$Q$6,4,0),"")&amp;IFERROR(VLOOKUP(AS10,$AB$4:$AN$7,4,0),"")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2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IFERROR(VLOOKUP(AT10,$E$4:$Q$6,4,0),"")&amp;IFERROR(VLOOKUP(AT10,$AB$4:$AN$7,4,0),"")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e">
        <f>#REF!</f>
        <v>#REF!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46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68"/>
      <c r="K11" s="557"/>
      <c r="L11" s="557"/>
      <c r="M11" s="557"/>
      <c r="N11" s="557"/>
      <c r="O11" s="557"/>
      <c r="P11" s="558"/>
      <c r="Q11" s="581"/>
      <c r="R11" s="582"/>
      <c r="S11" s="4">
        <v>1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46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4">IFERROR(VLOOKUP(AS12,$E$4:$Q$6,4,0),"")&amp;IFERROR(VLOOKUP(AS12,$AB$4:$AN$7,4,0),"")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5</v>
      </c>
      <c r="R12" s="560"/>
      <c r="S12" s="2">
        <v>5</v>
      </c>
      <c r="T12" s="3" t="s">
        <v>21</v>
      </c>
      <c r="U12" s="2">
        <v>0</v>
      </c>
      <c r="V12" s="559">
        <f t="shared" ref="V12" si="5">IF(OR(U12="",U13=""),"",U12+U13)</f>
        <v>0</v>
      </c>
      <c r="W12" s="560"/>
      <c r="X12" s="460" t="str">
        <f t="shared" ref="X12" ca="1" si="6">IFERROR(VLOOKUP(AT12,$E$4:$Q$6,4,0),"")&amp;IFERROR(VLOOKUP(AT12,$AB$4:$AN$7,4,0),"")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e">
        <f>#REF!</f>
        <v>#REF!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46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0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46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7">IFERROR(VLOOKUP(AS14,$E$4:$Q$6,4,0),"")&amp;IFERROR(VLOOKUP(AS14,$AB$4:$AN$7,4,0),"")</f>
        <v/>
      </c>
      <c r="K14" s="555"/>
      <c r="L14" s="555"/>
      <c r="M14" s="555"/>
      <c r="N14" s="555"/>
      <c r="O14" s="555"/>
      <c r="P14" s="556"/>
      <c r="Q14" s="559">
        <f t="shared" ref="Q14" si="8">IF(OR(S14="",S15=""),"",S14+S15)</f>
        <v>3</v>
      </c>
      <c r="R14" s="560"/>
      <c r="S14" s="2">
        <v>2</v>
      </c>
      <c r="T14" s="3" t="s">
        <v>21</v>
      </c>
      <c r="U14" s="2">
        <v>0</v>
      </c>
      <c r="V14" s="559">
        <f t="shared" ref="V14" si="9">IF(OR(U14="",U15=""),"",U14+U15)</f>
        <v>0</v>
      </c>
      <c r="W14" s="560"/>
      <c r="X14" s="460" t="str">
        <f t="shared" ref="X14" ca="1" si="10">IFERROR(VLOOKUP(AT14,$E$4:$Q$6,4,0),"")&amp;IFERROR(VLOOKUP(AT14,$AB$4:$AN$7,4,0),"")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e">
        <f>#REF!</f>
        <v>#REF!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46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1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46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11">IFERROR(VLOOKUP(AS16,$E$4:$Q$6,4,0),"")&amp;IFERROR(VLOOKUP(AS16,$AB$4:$AN$7,4,0),"")</f>
        <v/>
      </c>
      <c r="K16" s="555"/>
      <c r="L16" s="555"/>
      <c r="M16" s="555"/>
      <c r="N16" s="555"/>
      <c r="O16" s="555"/>
      <c r="P16" s="556"/>
      <c r="Q16" s="559">
        <f t="shared" ref="Q16" si="12">IF(OR(S16="",S17=""),"",S16+S17)</f>
        <v>0</v>
      </c>
      <c r="R16" s="560"/>
      <c r="S16" s="2">
        <v>0</v>
      </c>
      <c r="T16" s="3" t="s">
        <v>21</v>
      </c>
      <c r="U16" s="2">
        <v>1</v>
      </c>
      <c r="V16" s="559">
        <f t="shared" ref="V16" si="13">IF(OR(U16="",U17=""),"",U16+U17)</f>
        <v>4</v>
      </c>
      <c r="W16" s="560"/>
      <c r="X16" s="460" t="str">
        <f t="shared" ref="X16" ca="1" si="14">IFERROR(VLOOKUP(AT16,$E$4:$Q$6,4,0),"")&amp;IFERROR(VLOOKUP(AT16,$AB$4:$AN$7,4,0),"")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e">
        <f>#REF!</f>
        <v>#REF!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0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3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0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5">IFERROR(VLOOKUP(AS18,$E$4:$Q$6,4,0),"")&amp;IFERROR(VLOOKUP(AS18,$AB$4:$AN$7,4,0),"")</f>
        <v/>
      </c>
      <c r="K18" s="555"/>
      <c r="L18" s="555"/>
      <c r="M18" s="555"/>
      <c r="N18" s="555"/>
      <c r="O18" s="555"/>
      <c r="P18" s="556"/>
      <c r="Q18" s="559">
        <f t="shared" ref="Q18" si="16">IF(OR(S18="",S19=""),"",S18+S19)</f>
        <v>1</v>
      </c>
      <c r="R18" s="560"/>
      <c r="S18" s="2">
        <v>1</v>
      </c>
      <c r="T18" s="3" t="s">
        <v>21</v>
      </c>
      <c r="U18" s="2">
        <v>0</v>
      </c>
      <c r="V18" s="559">
        <f t="shared" ref="V18" si="17">IF(OR(U18="",U19=""),"",U18+U19)</f>
        <v>1</v>
      </c>
      <c r="W18" s="560"/>
      <c r="X18" s="460" t="str">
        <f t="shared" ref="X18" ca="1" si="18">IFERROR(VLOOKUP(AT18,$E$4:$Q$6,4,0),"")&amp;IFERROR(VLOOKUP(AT18,$AB$4:$AN$7,4,0),"")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e">
        <f>#REF!</f>
        <v>#REF!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0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0</v>
      </c>
      <c r="T19" s="5" t="s">
        <v>21</v>
      </c>
      <c r="U19" s="4">
        <v>1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0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9">IFERROR(VLOOKUP(AS20,$E$4:$Q$6,4,0),"")&amp;IFERROR(VLOOKUP(AS20,$AB$4:$AN$7,4,0),"")</f>
        <v/>
      </c>
      <c r="K20" s="555"/>
      <c r="L20" s="555"/>
      <c r="M20" s="555"/>
      <c r="N20" s="555"/>
      <c r="O20" s="555"/>
      <c r="P20" s="556"/>
      <c r="Q20" s="559">
        <f t="shared" ref="Q20" si="20">IF(OR(S20="",S21=""),"",S20+S21)</f>
        <v>2</v>
      </c>
      <c r="R20" s="560"/>
      <c r="S20" s="2">
        <v>2</v>
      </c>
      <c r="T20" s="3" t="s">
        <v>21</v>
      </c>
      <c r="U20" s="2">
        <v>0</v>
      </c>
      <c r="V20" s="559">
        <f t="shared" ref="V20" si="21">IF(OR(U20="",U21=""),"",U20+U21)</f>
        <v>1</v>
      </c>
      <c r="W20" s="560"/>
      <c r="X20" s="460" t="str">
        <f t="shared" ref="X20" ca="1" si="22">IFERROR(VLOOKUP(AT20,$E$4:$Q$6,4,0),"")&amp;IFERROR(VLOOKUP(AT20,$AB$4:$AN$7,4,0),"")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e">
        <f>#REF!</f>
        <v>#REF!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0" ht="14.25" customHeight="1" x14ac:dyDescent="0.4">
      <c r="B21" s="550"/>
      <c r="C21" s="551"/>
      <c r="D21" s="552"/>
      <c r="E21" s="553"/>
      <c r="F21" s="466"/>
      <c r="G21" s="467"/>
      <c r="H21" s="467"/>
      <c r="I21" s="468"/>
      <c r="J21" s="557"/>
      <c r="K21" s="557"/>
      <c r="L21" s="557"/>
      <c r="M21" s="557"/>
      <c r="N21" s="557"/>
      <c r="O21" s="557"/>
      <c r="P21" s="558"/>
      <c r="Q21" s="561"/>
      <c r="R21" s="562"/>
      <c r="S21" s="6">
        <v>0</v>
      </c>
      <c r="T21" s="7" t="s">
        <v>21</v>
      </c>
      <c r="U21" s="6">
        <v>1</v>
      </c>
      <c r="V21" s="561"/>
      <c r="W21" s="562"/>
      <c r="X21" s="480"/>
      <c r="Y21" s="481"/>
      <c r="Z21" s="481"/>
      <c r="AA21" s="481"/>
      <c r="AB21" s="481"/>
      <c r="AC21" s="481"/>
      <c r="AD21" s="482"/>
      <c r="AE21" s="466"/>
      <c r="AF21" s="467"/>
      <c r="AG21" s="467"/>
      <c r="AH21" s="468"/>
      <c r="AI21" s="476"/>
      <c r="AJ21" s="477"/>
      <c r="AK21" s="477"/>
      <c r="AL21" s="477"/>
      <c r="AM21" s="477"/>
      <c r="AN21" s="477"/>
      <c r="AO21" s="478"/>
      <c r="AP21" s="479"/>
    </row>
    <row r="22" spans="1:60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3">IFERROR(VLOOKUP(AS22,$E$4:$Q$6,4,0),"")&amp;IFERROR(VLOOKUP(AS22,$AB$4:$AN$7,4,0),"")</f>
        <v/>
      </c>
      <c r="K22" s="555"/>
      <c r="L22" s="555"/>
      <c r="M22" s="555"/>
      <c r="N22" s="555"/>
      <c r="O22" s="555"/>
      <c r="P22" s="556"/>
      <c r="Q22" s="559">
        <f t="shared" ref="Q22" si="24">IF(OR(S22="",S23=""),"",S22+S23)</f>
        <v>3</v>
      </c>
      <c r="R22" s="560"/>
      <c r="S22" s="8">
        <v>2</v>
      </c>
      <c r="T22" s="9" t="s">
        <v>21</v>
      </c>
      <c r="U22" s="8">
        <v>0</v>
      </c>
      <c r="V22" s="559">
        <f t="shared" ref="V22" si="25">IF(OR(U22="",U23=""),"",U22+U23)</f>
        <v>1</v>
      </c>
      <c r="W22" s="560"/>
      <c r="X22" s="460" t="str">
        <f t="shared" ref="X22" ca="1" si="26">IFERROR(VLOOKUP(AT22,$E$4:$Q$6,4,0),"")&amp;IFERROR(VLOOKUP(AT22,$AB$4:$AN$7,4,0),"")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0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1</v>
      </c>
      <c r="T23" s="5" t="s">
        <v>21</v>
      </c>
      <c r="U23" s="4">
        <v>1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0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7">IFERROR(VLOOKUP(AS24,$E$4:$Q$6,4,0),"")&amp;IFERROR(VLOOKUP(AS24,$AB$4:$AN$7,4,0),"")</f>
        <v/>
      </c>
      <c r="K24" s="555"/>
      <c r="L24" s="555"/>
      <c r="M24" s="555"/>
      <c r="N24" s="555"/>
      <c r="O24" s="555"/>
      <c r="P24" s="556"/>
      <c r="Q24" s="559">
        <f t="shared" ref="Q24" si="28">IF(OR(S24="",S25=""),"",S24+S25)</f>
        <v>1</v>
      </c>
      <c r="R24" s="560"/>
      <c r="S24" s="2">
        <v>1</v>
      </c>
      <c r="T24" s="3" t="s">
        <v>21</v>
      </c>
      <c r="U24" s="2">
        <v>0</v>
      </c>
      <c r="V24" s="559">
        <f t="shared" ref="V24" si="29">IF(OR(U24="",U25=""),"",U24+U25)</f>
        <v>0</v>
      </c>
      <c r="W24" s="560"/>
      <c r="X24" s="460" t="str">
        <f t="shared" ref="X24" ca="1" si="30">IFERROR(VLOOKUP(AT24,$E$4:$Q$6,4,0),"")&amp;IFERROR(VLOOKUP(AT24,$AB$4:$AN$7,4,0),"")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0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0</v>
      </c>
      <c r="T25" s="5" t="s">
        <v>21</v>
      </c>
      <c r="U25" s="4">
        <v>0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0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31">IFERROR(VLOOKUP(AS26,$E$4:$Q$6,4,0),"")&amp;IFERROR(VLOOKUP(AS26,$AB$4:$AN$7,4,0),"")</f>
        <v/>
      </c>
      <c r="K26" s="529"/>
      <c r="L26" s="529"/>
      <c r="M26" s="529"/>
      <c r="N26" s="529"/>
      <c r="O26" s="529"/>
      <c r="P26" s="530"/>
      <c r="Q26" s="533">
        <f t="shared" ref="Q26" si="32">IF(OR(S26="",S27=""),"",S26+S27)</f>
        <v>0</v>
      </c>
      <c r="R26" s="534"/>
      <c r="S26" s="2">
        <v>0</v>
      </c>
      <c r="T26" s="3" t="s">
        <v>21</v>
      </c>
      <c r="U26" s="2">
        <v>1</v>
      </c>
      <c r="V26" s="533">
        <f t="shared" ref="V26" si="33">IF(OR(U26="",U27=""),"",U26+U27)</f>
        <v>2</v>
      </c>
      <c r="W26" s="534"/>
      <c r="X26" s="537" t="str">
        <f t="shared" ref="X26" ca="1" si="34">IFERROR(VLOOKUP(AT26,$E$4:$Q$6,4,0),"")&amp;IFERROR(VLOOKUP(AT26,$AB$4:$AN$7,4,0),"")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0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0</v>
      </c>
      <c r="T27" s="11" t="s">
        <v>21</v>
      </c>
      <c r="U27" s="10">
        <v>1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0" ht="14.25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D4&amp;"1位"</f>
        <v>ｃ1位</v>
      </c>
      <c r="K28" s="430"/>
      <c r="L28" s="437" t="s">
        <v>89</v>
      </c>
      <c r="M28" s="438"/>
      <c r="N28" s="438"/>
      <c r="O28" s="438"/>
      <c r="P28" s="439"/>
      <c r="Q28" s="548">
        <f t="shared" ref="Q28" si="35">IF(OR(S28="",S29=""),"",S28+S29)</f>
        <v>0</v>
      </c>
      <c r="R28" s="548"/>
      <c r="S28" s="12">
        <v>0</v>
      </c>
      <c r="T28" s="13" t="s">
        <v>21</v>
      </c>
      <c r="U28" s="12">
        <v>2</v>
      </c>
      <c r="V28" s="548">
        <f t="shared" ref="V28" si="36">IF(OR(U28="",U29=""),"",U28+U29)</f>
        <v>2</v>
      </c>
      <c r="W28" s="548"/>
      <c r="X28" s="443" t="s">
        <v>90</v>
      </c>
      <c r="Y28" s="444"/>
      <c r="Z28" s="444"/>
      <c r="AA28" s="444"/>
      <c r="AB28" s="445"/>
      <c r="AC28" s="433" t="str">
        <f>AA4&amp;"1位"</f>
        <v>ｄ1位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0" ht="14.25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>
        <v>0</v>
      </c>
      <c r="T29" s="15" t="s">
        <v>21</v>
      </c>
      <c r="U29" s="14">
        <v>0</v>
      </c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0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44"/>
      <c r="AT30" s="44"/>
    </row>
    <row r="31" spans="1:60" s="46" customFormat="1" ht="11.25" customHeight="1" x14ac:dyDescent="0.4">
      <c r="B31" s="512"/>
      <c r="C31" s="514" t="str">
        <f>D4</f>
        <v>ｃ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2:60" s="46" customFormat="1" ht="11.25" customHeight="1" x14ac:dyDescent="0.4">
      <c r="B33" s="635">
        <v>1</v>
      </c>
      <c r="C33" s="506" t="e">
        <f ca="1">H4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2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○</v>
      </c>
      <c r="V33" s="490">
        <f>$Q$22</f>
        <v>3</v>
      </c>
      <c r="W33" s="491"/>
      <c r="X33" s="494" t="s">
        <v>10</v>
      </c>
      <c r="Y33" s="490">
        <f>$V$22</f>
        <v>1</v>
      </c>
      <c r="Z33" s="487"/>
      <c r="AA33" s="486">
        <f t="shared" ref="AA33:AA37" si="37">IF(AND($J33="",$P33="",$V33=""),"",COUNTIF($I33:$Z33,"○")*3+COUNTIF($I33:$Z33,"△")*1)</f>
        <v>6</v>
      </c>
      <c r="AB33" s="487"/>
      <c r="AC33" s="486">
        <f t="shared" ref="AC33:AC37" si="38">IF(AND($J33="",$P33="",$V33=""),"",SUM($J33,$P33,$V33))</f>
        <v>5</v>
      </c>
      <c r="AD33" s="487"/>
      <c r="AE33" s="486">
        <f t="shared" ref="AE33:AE37" si="39">IF(AND($M33="",$S33="",$Y33=""),"",SUM($M33,$S33,$Y33))</f>
        <v>1</v>
      </c>
      <c r="AF33" s="487"/>
      <c r="AG33" s="486">
        <f t="shared" ref="AG33:AG37" si="40">IF(OR(AC33="",AE33=""),"",AC33-AE33)</f>
        <v>4</v>
      </c>
      <c r="AH33" s="457"/>
      <c r="AI33" s="487"/>
      <c r="AJ33" s="486">
        <v>1</v>
      </c>
      <c r="AK33" s="48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962"/>
      <c r="BD33" s="962"/>
      <c r="BE33" s="962"/>
      <c r="BF33" s="962"/>
      <c r="BG33" s="47"/>
      <c r="BH33" s="47"/>
    </row>
    <row r="34" spans="2:60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962"/>
      <c r="BD34" s="962"/>
      <c r="BE34" s="962"/>
      <c r="BF34" s="962"/>
      <c r="BG34" s="47"/>
      <c r="BH34" s="47"/>
    </row>
    <row r="35" spans="2:60" s="46" customFormat="1" ht="11.25" customHeight="1" x14ac:dyDescent="0.4">
      <c r="B35" s="635">
        <v>2</v>
      </c>
      <c r="C35" s="506" t="e">
        <f ca="1">H5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2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$Q$16</f>
        <v>0</v>
      </c>
      <c r="W35" s="491"/>
      <c r="X35" s="494" t="s">
        <v>10</v>
      </c>
      <c r="Y35" s="490">
        <f>$V$16</f>
        <v>4</v>
      </c>
      <c r="Z35" s="487"/>
      <c r="AA35" s="486">
        <f t="shared" si="37"/>
        <v>0</v>
      </c>
      <c r="AB35" s="487"/>
      <c r="AC35" s="486">
        <f t="shared" si="38"/>
        <v>0</v>
      </c>
      <c r="AD35" s="487"/>
      <c r="AE35" s="486">
        <f t="shared" si="39"/>
        <v>6</v>
      </c>
      <c r="AF35" s="487"/>
      <c r="AG35" s="486">
        <f t="shared" si="40"/>
        <v>-6</v>
      </c>
      <c r="AH35" s="457"/>
      <c r="AI35" s="487"/>
      <c r="AJ35" s="486">
        <v>3</v>
      </c>
      <c r="AK35" s="48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2:60" s="46" customFormat="1" ht="11.25" customHeight="1" thickBot="1" x14ac:dyDescent="0.45">
      <c r="B36" s="635"/>
      <c r="C36" s="959"/>
      <c r="D36" s="474"/>
      <c r="E36" s="474"/>
      <c r="F36" s="474"/>
      <c r="G36" s="474"/>
      <c r="H36" s="960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962"/>
      <c r="BD36" s="962"/>
      <c r="BE36" s="962"/>
      <c r="BF36" s="962"/>
      <c r="BG36" s="47"/>
      <c r="BH36" s="47"/>
    </row>
    <row r="37" spans="2:60" s="46" customFormat="1" ht="11.25" customHeight="1" x14ac:dyDescent="0.4">
      <c r="B37" s="954">
        <v>3</v>
      </c>
      <c r="C37" s="955" t="e">
        <f ca="1">H6</f>
        <v>#REF!</v>
      </c>
      <c r="D37" s="424"/>
      <c r="E37" s="424"/>
      <c r="F37" s="424"/>
      <c r="G37" s="424"/>
      <c r="H37" s="425"/>
      <c r="I37" s="957" t="str">
        <f>IF(OR(J37="",M37=""),"",IF(J37&gt;M37,"○",IF(J37=M37,"△","●")))</f>
        <v>●</v>
      </c>
      <c r="J37" s="490">
        <f>IF(Y33="","",Y33)</f>
        <v>1</v>
      </c>
      <c r="K37" s="491"/>
      <c r="L37" s="494" t="s">
        <v>10</v>
      </c>
      <c r="M37" s="490">
        <f>IF(V33="","",V33)</f>
        <v>3</v>
      </c>
      <c r="N37" s="487"/>
      <c r="O37" s="502" t="str">
        <f>IF(OR(P37="",S37=""),"",IF(P37&gt;S37,"○",IF(P37=S37,"△","●")))</f>
        <v>○</v>
      </c>
      <c r="P37" s="490">
        <f>IF(Y35="","",Y35)</f>
        <v>4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37"/>
        <v>3</v>
      </c>
      <c r="AB37" s="487"/>
      <c r="AC37" s="486">
        <f t="shared" si="38"/>
        <v>5</v>
      </c>
      <c r="AD37" s="487"/>
      <c r="AE37" s="486">
        <f t="shared" si="39"/>
        <v>3</v>
      </c>
      <c r="AF37" s="487"/>
      <c r="AG37" s="486">
        <f t="shared" si="40"/>
        <v>2</v>
      </c>
      <c r="AH37" s="457"/>
      <c r="AI37" s="487"/>
      <c r="AJ37" s="486">
        <v>2</v>
      </c>
      <c r="AK37" s="48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962"/>
      <c r="BD37" s="962"/>
      <c r="BE37" s="962"/>
      <c r="BF37" s="962"/>
      <c r="BG37" s="47"/>
      <c r="BH37" s="47"/>
    </row>
    <row r="38" spans="2:60" s="46" customFormat="1" ht="11.25" customHeight="1" thickBot="1" x14ac:dyDescent="0.45">
      <c r="B38" s="954"/>
      <c r="C38" s="956"/>
      <c r="D38" s="427"/>
      <c r="E38" s="427"/>
      <c r="F38" s="427"/>
      <c r="G38" s="427"/>
      <c r="H38" s="428"/>
      <c r="I38" s="958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2:60" s="46" customFormat="1" ht="11.25" customHeight="1" x14ac:dyDescent="0.4"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2:60" s="46" customFormat="1" ht="11.25" customHeight="1" x14ac:dyDescent="0.4">
      <c r="B40" s="512"/>
      <c r="C40" s="514" t="str">
        <f>AA4</f>
        <v>ｄ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2:60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2:60" s="46" customFormat="1" ht="11.25" customHeight="1" x14ac:dyDescent="0.4">
      <c r="B42" s="635">
        <v>4</v>
      </c>
      <c r="C42" s="506" t="e">
        <f ca="1">AE4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○</v>
      </c>
      <c r="P42" s="490">
        <f>$Q$12</f>
        <v>5</v>
      </c>
      <c r="Q42" s="491"/>
      <c r="R42" s="494" t="s">
        <v>10</v>
      </c>
      <c r="S42" s="490">
        <f>$V$12</f>
        <v>0</v>
      </c>
      <c r="T42" s="487"/>
      <c r="U42" s="502" t="str">
        <f>IF(OR(V42="",Y42=""),"",IF(V42&gt;Y42,"○",IF(V42=Y42,"△","●")))</f>
        <v>△</v>
      </c>
      <c r="V42" s="490">
        <f>$Q$18</f>
        <v>1</v>
      </c>
      <c r="W42" s="491"/>
      <c r="X42" s="494" t="s">
        <v>10</v>
      </c>
      <c r="Y42" s="490">
        <f>$V$18</f>
        <v>1</v>
      </c>
      <c r="Z42" s="487"/>
      <c r="AA42" s="502" t="str">
        <f t="shared" ref="AA42:AA46" si="41">IF(OR(AB42="",AE42=""),"",IF(AB42&gt;AE42,"○",IF(AB42=AE42,"△","●")))</f>
        <v>○</v>
      </c>
      <c r="AB42" s="490">
        <f>$Q$24</f>
        <v>1</v>
      </c>
      <c r="AC42" s="491"/>
      <c r="AD42" s="494" t="s">
        <v>10</v>
      </c>
      <c r="AE42" s="490">
        <f>$V$24</f>
        <v>0</v>
      </c>
      <c r="AF42" s="487"/>
      <c r="AG42" s="486">
        <f t="shared" ref="AG42:AG46" si="42">IF(AND($J42="",$P42="",$V42="",$AB42=""),"",COUNTIF($I42:$AF42,"○")*3+COUNTIF($I42:$AF42,"△")*1)</f>
        <v>7</v>
      </c>
      <c r="AH42" s="487"/>
      <c r="AI42" s="486">
        <f>IF(AND($J42="",$P42="",$V42="",$AB42=""),"",SUM($J42,$P42,$V42,$AB42))</f>
        <v>7</v>
      </c>
      <c r="AJ42" s="487"/>
      <c r="AK42" s="486">
        <f t="shared" ref="AK42:AK46" si="43">IF(AND($M42="",$S42="",$Y42="",$AE42),"",SUM($M42,$S42,$Y42,$AE42))</f>
        <v>1</v>
      </c>
      <c r="AL42" s="487"/>
      <c r="AM42" s="486">
        <f>IF(OR(AI42="",AK42=""),"",AI42-AK42)</f>
        <v>6</v>
      </c>
      <c r="AN42" s="457"/>
      <c r="AO42" s="487"/>
      <c r="AP42" s="486">
        <v>1</v>
      </c>
      <c r="AQ42" s="48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2:60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2:60" s="46" customFormat="1" ht="11.25" customHeight="1" x14ac:dyDescent="0.4">
      <c r="B44" s="635">
        <v>5</v>
      </c>
      <c r="C44" s="506" t="e">
        <f ca="1">AE5</f>
        <v>#REF!</v>
      </c>
      <c r="D44" s="457"/>
      <c r="E44" s="457"/>
      <c r="F44" s="457"/>
      <c r="G44" s="457"/>
      <c r="H44" s="487"/>
      <c r="I44" s="502" t="str">
        <f t="shared" ref="I44:I48" si="44">IF(OR(J44="",M44=""),"",IF(J44&gt;M44,"○",IF(J44=M44,"△","●")))</f>
        <v>●</v>
      </c>
      <c r="J44" s="490">
        <f>IF(S42="","",S42)</f>
        <v>0</v>
      </c>
      <c r="K44" s="491"/>
      <c r="L44" s="494" t="s">
        <v>10</v>
      </c>
      <c r="M44" s="490">
        <f>IF(P42="","",P42)</f>
        <v>5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●</v>
      </c>
      <c r="V44" s="490">
        <f>$Q$26</f>
        <v>0</v>
      </c>
      <c r="W44" s="491"/>
      <c r="X44" s="494" t="s">
        <v>10</v>
      </c>
      <c r="Y44" s="490">
        <f>$V$26</f>
        <v>2</v>
      </c>
      <c r="Z44" s="487"/>
      <c r="AA44" s="502" t="str">
        <f t="shared" si="41"/>
        <v>○</v>
      </c>
      <c r="AB44" s="490">
        <f>$Q$20</f>
        <v>2</v>
      </c>
      <c r="AC44" s="491"/>
      <c r="AD44" s="494" t="s">
        <v>10</v>
      </c>
      <c r="AE44" s="490">
        <f>$V$20</f>
        <v>1</v>
      </c>
      <c r="AF44" s="487"/>
      <c r="AG44" s="486">
        <f t="shared" si="42"/>
        <v>3</v>
      </c>
      <c r="AH44" s="487"/>
      <c r="AI44" s="486">
        <f t="shared" ref="AI44" si="45">IF(AND($J44="",$P44="",$V44="",$AB44=""),"",SUM($J44,$P44,$V44,$AB44))</f>
        <v>2</v>
      </c>
      <c r="AJ44" s="487"/>
      <c r="AK44" s="486">
        <f t="shared" si="43"/>
        <v>8</v>
      </c>
      <c r="AL44" s="487"/>
      <c r="AM44" s="486">
        <f t="shared" ref="AM44" si="46">IF(OR(AI44="",AK44=""),"",AI44-AK44)</f>
        <v>-6</v>
      </c>
      <c r="AN44" s="457"/>
      <c r="AO44" s="487"/>
      <c r="AP44" s="486">
        <v>3</v>
      </c>
      <c r="AQ44" s="48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2:60" s="46" customFormat="1" ht="11.25" customHeight="1" thickBot="1" x14ac:dyDescent="0.45">
      <c r="B45" s="635"/>
      <c r="C45" s="959"/>
      <c r="D45" s="474"/>
      <c r="E45" s="474"/>
      <c r="F45" s="474"/>
      <c r="G45" s="474"/>
      <c r="H45" s="960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2:60" s="46" customFormat="1" ht="11.25" customHeight="1" x14ac:dyDescent="0.4">
      <c r="B46" s="954">
        <v>6</v>
      </c>
      <c r="C46" s="955" t="e">
        <f ca="1">AE6</f>
        <v>#REF!</v>
      </c>
      <c r="D46" s="424"/>
      <c r="E46" s="424"/>
      <c r="F46" s="424"/>
      <c r="G46" s="424"/>
      <c r="H46" s="425"/>
      <c r="I46" s="957" t="str">
        <f t="shared" si="44"/>
        <v>△</v>
      </c>
      <c r="J46" s="490">
        <f>IF(Y42="","",Y42)</f>
        <v>1</v>
      </c>
      <c r="K46" s="491"/>
      <c r="L46" s="494" t="s">
        <v>10</v>
      </c>
      <c r="M46" s="490">
        <f>IF(V42="","",V42)</f>
        <v>1</v>
      </c>
      <c r="N46" s="487"/>
      <c r="O46" s="502" t="str">
        <f>IF(OR(P46="",S46=""),"",IF(P46&gt;S46,"○",IF(P46=S46,"△","●")))</f>
        <v>○</v>
      </c>
      <c r="P46" s="490">
        <f>IF(Y44="","",Y44)</f>
        <v>2</v>
      </c>
      <c r="Q46" s="491"/>
      <c r="R46" s="494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8"/>
      <c r="AA46" s="502" t="str">
        <f t="shared" si="41"/>
        <v>○</v>
      </c>
      <c r="AB46" s="490">
        <f>$Q$14</f>
        <v>3</v>
      </c>
      <c r="AC46" s="491"/>
      <c r="AD46" s="494" t="s">
        <v>10</v>
      </c>
      <c r="AE46" s="490">
        <f>$V$14</f>
        <v>0</v>
      </c>
      <c r="AF46" s="487"/>
      <c r="AG46" s="486">
        <f t="shared" si="42"/>
        <v>7</v>
      </c>
      <c r="AH46" s="487"/>
      <c r="AI46" s="486">
        <f t="shared" ref="AI46" si="47">IF(AND($J46="",$P46="",$V46="",$AB46=""),"",SUM($J46,$P46,$V46,$AB46))</f>
        <v>6</v>
      </c>
      <c r="AJ46" s="487"/>
      <c r="AK46" s="486">
        <f t="shared" si="43"/>
        <v>1</v>
      </c>
      <c r="AL46" s="487"/>
      <c r="AM46" s="486">
        <f t="shared" ref="AM46" si="48">IF(OR(AI46="",AK46=""),"",AI46-AK46)</f>
        <v>5</v>
      </c>
      <c r="AN46" s="457"/>
      <c r="AO46" s="487"/>
      <c r="AP46" s="486">
        <v>2</v>
      </c>
      <c r="AQ46" s="48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2:60" s="46" customFormat="1" ht="11.25" customHeight="1" thickBot="1" x14ac:dyDescent="0.45">
      <c r="B47" s="954"/>
      <c r="C47" s="956"/>
      <c r="D47" s="427"/>
      <c r="E47" s="427"/>
      <c r="F47" s="427"/>
      <c r="G47" s="427"/>
      <c r="H47" s="428"/>
      <c r="I47" s="958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488"/>
      <c r="AQ47" s="489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2:60" s="46" customFormat="1" ht="11.25" customHeight="1" x14ac:dyDescent="0.4">
      <c r="B48" s="635">
        <v>7</v>
      </c>
      <c r="C48" s="961" t="e">
        <f ca="1">AE7</f>
        <v>#REF!</v>
      </c>
      <c r="D48" s="474"/>
      <c r="E48" s="474"/>
      <c r="F48" s="474"/>
      <c r="G48" s="474"/>
      <c r="H48" s="960"/>
      <c r="I48" s="502" t="str">
        <f t="shared" si="44"/>
        <v>●</v>
      </c>
      <c r="J48" s="490">
        <f>IF(AE42="","",AE42)</f>
        <v>0</v>
      </c>
      <c r="K48" s="491"/>
      <c r="L48" s="494" t="s">
        <v>10</v>
      </c>
      <c r="M48" s="490">
        <f>IF(AB42="","",AB42)</f>
        <v>1</v>
      </c>
      <c r="N48" s="487"/>
      <c r="O48" s="502" t="str">
        <f>IF(OR(P48="",S48=""),"",IF(P48&gt;S48,"○",IF(P48=S48,"△","●")))</f>
        <v>●</v>
      </c>
      <c r="P48" s="490">
        <f>IF(AE44="","",AE44)</f>
        <v>1</v>
      </c>
      <c r="Q48" s="491"/>
      <c r="R48" s="494" t="s">
        <v>10</v>
      </c>
      <c r="S48" s="490">
        <f>IF(AB44="","",AB44)</f>
        <v>2</v>
      </c>
      <c r="T48" s="487"/>
      <c r="U48" s="502" t="str">
        <f>IF(OR(V48="",Y48=""),"",IF(V48&gt;Y48,"○",IF(V48=Y48,"△","●")))</f>
        <v>●</v>
      </c>
      <c r="V48" s="490">
        <f>IF(AE46="","",AE46)</f>
        <v>0</v>
      </c>
      <c r="W48" s="491"/>
      <c r="X48" s="494" t="s">
        <v>10</v>
      </c>
      <c r="Y48" s="490">
        <f>IF(AB46="","",AB46)</f>
        <v>3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0</v>
      </c>
      <c r="AH48" s="487"/>
      <c r="AI48" s="486">
        <f t="shared" ref="AI48" si="49">IF(AND($J48="",$P48="",$V48="",$AB48=""),"",SUM($J48,$P48,$V48,$AB48))</f>
        <v>1</v>
      </c>
      <c r="AJ48" s="487"/>
      <c r="AK48" s="486">
        <f>IF(AND($M48="",$S48="",$Y48="",$AE48),"",SUM($M48,$S48,$Y48,$AE48))</f>
        <v>6</v>
      </c>
      <c r="AL48" s="487"/>
      <c r="AM48" s="486">
        <f t="shared" ref="AM48" si="50">IF(OR(AI48="",AK48=""),"",AI48-AK48)</f>
        <v>-5</v>
      </c>
      <c r="AN48" s="457"/>
      <c r="AO48" s="487"/>
      <c r="AP48" s="486">
        <v>4</v>
      </c>
      <c r="AQ48" s="48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2:60" s="46" customFormat="1" ht="11.25" customHeight="1" x14ac:dyDescent="0.4">
      <c r="B49" s="635"/>
      <c r="C49" s="488"/>
      <c r="D49" s="478"/>
      <c r="E49" s="478"/>
      <c r="F49" s="478"/>
      <c r="G49" s="478"/>
      <c r="H49" s="489"/>
      <c r="I49" s="503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89"/>
      <c r="AP49" s="488"/>
      <c r="AQ49" s="489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2:60" ht="13.5" x14ac:dyDescent="0.4"/>
    <row r="51" spans="2:60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</row>
    <row r="52" spans="2:60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 t="s">
        <v>86</v>
      </c>
      <c r="K52" s="483"/>
      <c r="L52" s="483"/>
      <c r="M52" s="483"/>
      <c r="N52" s="483"/>
      <c r="O52" s="483"/>
      <c r="P52" s="483"/>
      <c r="Q52" s="483"/>
      <c r="R52" s="483" t="s">
        <v>87</v>
      </c>
      <c r="S52" s="483"/>
      <c r="T52" s="483"/>
      <c r="U52" s="483"/>
      <c r="V52" s="483"/>
      <c r="W52" s="483"/>
      <c r="X52" s="483"/>
      <c r="Y52" s="483"/>
      <c r="Z52" s="483"/>
      <c r="AA52" s="485">
        <v>12</v>
      </c>
      <c r="AB52" s="485"/>
      <c r="AC52" s="485"/>
      <c r="AD52" s="484" t="s">
        <v>88</v>
      </c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0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0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302">
    <mergeCell ref="BC33:BF34"/>
    <mergeCell ref="BC36:BF37"/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7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X12:AD13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E14:AH15"/>
    <mergeCell ref="AI18:AP1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P40:AQ41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B37:B38"/>
    <mergeCell ref="C37:H38"/>
    <mergeCell ref="I37:I38"/>
    <mergeCell ref="J37:K38"/>
    <mergeCell ref="L37:L38"/>
    <mergeCell ref="I42:N43"/>
    <mergeCell ref="O42:O43"/>
    <mergeCell ref="P42:Q43"/>
    <mergeCell ref="R42:R43"/>
    <mergeCell ref="AA40:AF41"/>
    <mergeCell ref="AG40:AH41"/>
    <mergeCell ref="AI40:AJ41"/>
    <mergeCell ref="AK40:AL41"/>
    <mergeCell ref="AM40:AO41"/>
    <mergeCell ref="AM42:AO43"/>
    <mergeCell ref="AP42:AQ43"/>
    <mergeCell ref="AD42:AD43"/>
    <mergeCell ref="AE42:AF43"/>
    <mergeCell ref="AG42:AH43"/>
    <mergeCell ref="AI42:AJ43"/>
    <mergeCell ref="AK42:AL43"/>
    <mergeCell ref="B44:B45"/>
    <mergeCell ref="C44:H45"/>
    <mergeCell ref="I44:I45"/>
    <mergeCell ref="J44:K45"/>
    <mergeCell ref="L44:L45"/>
    <mergeCell ref="M44:N45"/>
    <mergeCell ref="O44:T45"/>
    <mergeCell ref="U44:U45"/>
    <mergeCell ref="AB42:AC43"/>
    <mergeCell ref="S42:T43"/>
    <mergeCell ref="U42:U43"/>
    <mergeCell ref="V42:W43"/>
    <mergeCell ref="X42:X43"/>
    <mergeCell ref="Y42:Z43"/>
    <mergeCell ref="AA42:AA43"/>
    <mergeCell ref="B42:B43"/>
    <mergeCell ref="C42:H43"/>
    <mergeCell ref="AE44:AF45"/>
    <mergeCell ref="AG44:AH45"/>
    <mergeCell ref="AI44:AJ45"/>
    <mergeCell ref="AK44:AL45"/>
    <mergeCell ref="AM44:AO45"/>
    <mergeCell ref="AM46:AO47"/>
    <mergeCell ref="AP44:AQ45"/>
    <mergeCell ref="V44:W45"/>
    <mergeCell ref="X44:X45"/>
    <mergeCell ref="Y44:Z45"/>
    <mergeCell ref="AA44:AA45"/>
    <mergeCell ref="AB44:AC45"/>
    <mergeCell ref="AD44:AD45"/>
    <mergeCell ref="B48:B49"/>
    <mergeCell ref="C48:H49"/>
    <mergeCell ref="I48:I49"/>
    <mergeCell ref="J48:K49"/>
    <mergeCell ref="L48:L49"/>
    <mergeCell ref="M48:N49"/>
    <mergeCell ref="O48:O49"/>
    <mergeCell ref="P48:Q49"/>
    <mergeCell ref="AB46:AC47"/>
    <mergeCell ref="O46:O47"/>
    <mergeCell ref="P46:Q47"/>
    <mergeCell ref="R46:R47"/>
    <mergeCell ref="S46:T47"/>
    <mergeCell ref="U46:Z47"/>
    <mergeCell ref="AA46:AA47"/>
    <mergeCell ref="B46:B47"/>
    <mergeCell ref="C46:H47"/>
    <mergeCell ref="AA48:AF49"/>
    <mergeCell ref="I46:I47"/>
    <mergeCell ref="J46:K47"/>
    <mergeCell ref="L46:L47"/>
    <mergeCell ref="M46:N47"/>
    <mergeCell ref="AM48:AO49"/>
    <mergeCell ref="AP48:AQ49"/>
    <mergeCell ref="R48:R49"/>
    <mergeCell ref="S48:T49"/>
    <mergeCell ref="U48:U49"/>
    <mergeCell ref="V48:W49"/>
    <mergeCell ref="X48:X49"/>
    <mergeCell ref="Y48:Z49"/>
    <mergeCell ref="AP46:AQ47"/>
    <mergeCell ref="AD46:AD47"/>
    <mergeCell ref="AE46:AF47"/>
    <mergeCell ref="AG46:AH47"/>
    <mergeCell ref="AI46:AJ47"/>
    <mergeCell ref="AK46:AL47"/>
    <mergeCell ref="A1:AQ1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1:I51"/>
    <mergeCell ref="J51:Q51"/>
    <mergeCell ref="R51:Z51"/>
    <mergeCell ref="AA51:AC51"/>
    <mergeCell ref="AD51:AM51"/>
    <mergeCell ref="D52:I52"/>
    <mergeCell ref="J52:Q52"/>
    <mergeCell ref="R52:Z52"/>
    <mergeCell ref="AA52:AC52"/>
    <mergeCell ref="AD52:AM52"/>
    <mergeCell ref="AG48:AH49"/>
    <mergeCell ref="AI48:AJ49"/>
    <mergeCell ref="AK48:AL49"/>
  </mergeCells>
  <phoneticPr fontId="11"/>
  <conditionalFormatting sqref="AM2:AO2">
    <cfRule type="expression" dxfId="55" priority="17">
      <formula>WEEKDAY(AM2)=7</formula>
    </cfRule>
    <cfRule type="expression" dxfId="54" priority="18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4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7" width="3.5" style="16" hidden="1" customWidth="1"/>
    <col min="48" max="48" width="0" style="16" hidden="1" customWidth="1"/>
    <col min="49" max="52" width="3.5" style="16"/>
    <col min="53" max="53" width="3.875" style="16" customWidth="1"/>
    <col min="54" max="16384" width="3.5" style="16"/>
  </cols>
  <sheetData>
    <row r="1" spans="1:53" ht="41.25" customHeight="1" x14ac:dyDescent="0.4">
      <c r="A1" s="595" t="s">
        <v>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3</v>
      </c>
    </row>
    <row r="2" spans="1:53" ht="18" customHeight="1" x14ac:dyDescent="0.4">
      <c r="C2" s="598" t="s">
        <v>13</v>
      </c>
      <c r="D2" s="598"/>
      <c r="E2" s="598"/>
      <c r="F2" s="598"/>
      <c r="G2" s="599" t="e">
        <f ca="1">INDIRECT("４月２１日組合せ!d"&amp;2*ROW()+1+19*($AS$1-1))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H6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43576</v>
      </c>
      <c r="AH2" s="603"/>
      <c r="AI2" s="603"/>
      <c r="AJ2" s="603"/>
      <c r="AK2" s="603"/>
      <c r="AL2" s="603"/>
      <c r="AM2" s="935" t="str">
        <f>"（"&amp;TEXT(AG2,"aaa")&amp;"）"</f>
        <v>（日）</v>
      </c>
      <c r="AN2" s="935"/>
      <c r="AO2" s="936"/>
      <c r="AP2" s="19"/>
    </row>
    <row r="3" spans="1:53" ht="18" customHeight="1" thickBot="1" x14ac:dyDescent="0.45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3" ht="18" customHeight="1" thickBot="1" x14ac:dyDescent="0.45">
      <c r="D4" s="611" t="s">
        <v>66</v>
      </c>
      <c r="E4" s="22">
        <v>1</v>
      </c>
      <c r="F4" s="614" t="e">
        <f ca="1">INDIRECT("４月２１日組合せ!h"&amp;2*ROW()+19*($AS$1-1))</f>
        <v>#REF!</v>
      </c>
      <c r="G4" s="614"/>
      <c r="H4" s="402" t="e">
        <f ca="1">INDIRECT("４月２１日組合せ!j"&amp;2*ROW()+19*($AS$1-1))</f>
        <v>#REF!</v>
      </c>
      <c r="I4" s="403"/>
      <c r="J4" s="403"/>
      <c r="K4" s="403"/>
      <c r="L4" s="403"/>
      <c r="M4" s="403"/>
      <c r="N4" s="403"/>
      <c r="O4" s="408"/>
      <c r="P4" s="928"/>
      <c r="Q4" s="929"/>
      <c r="R4" s="23"/>
      <c r="S4" s="937" t="s">
        <v>92</v>
      </c>
      <c r="T4" s="938"/>
      <c r="U4" s="938"/>
      <c r="V4" s="938"/>
      <c r="W4" s="938"/>
      <c r="X4" s="938"/>
      <c r="Y4" s="939"/>
      <c r="AA4" s="615" t="s">
        <v>67</v>
      </c>
      <c r="AB4" s="22">
        <v>4</v>
      </c>
      <c r="AC4" s="614" t="e">
        <f ca="1">INDIRECT("４月２１日組合せ!h"&amp;2*ROW()+19*($AS$1-1)+6)</f>
        <v>#REF!</v>
      </c>
      <c r="AD4" s="614"/>
      <c r="AE4" s="402" t="e">
        <f ca="1">INDIRECT("４月２１日組合せ!j"&amp;2*ROW()+19*($AS$1-1)+6)</f>
        <v>#REF!</v>
      </c>
      <c r="AF4" s="403"/>
      <c r="AG4" s="403"/>
      <c r="AH4" s="403"/>
      <c r="AI4" s="403"/>
      <c r="AJ4" s="403"/>
      <c r="AK4" s="403"/>
      <c r="AL4" s="944"/>
      <c r="AM4" s="945"/>
      <c r="AN4" s="946"/>
    </row>
    <row r="5" spans="1:53" ht="18" customHeight="1" x14ac:dyDescent="0.4">
      <c r="D5" s="612"/>
      <c r="E5" s="24">
        <v>2</v>
      </c>
      <c r="F5" s="628" t="e">
        <f t="shared" ref="F5:F6" ca="1" si="0">INDIRECT("４月２１日組合せ!h"&amp;2*ROW()+19*($AS$1-1))</f>
        <v>#REF!</v>
      </c>
      <c r="G5" s="628"/>
      <c r="H5" s="609" t="e">
        <f t="shared" ref="H5" ca="1" si="1">INDIRECT("４月２１日組合せ!j"&amp;2*ROW()+19*($AS$1-1))</f>
        <v>#REF!</v>
      </c>
      <c r="I5" s="610"/>
      <c r="J5" s="610"/>
      <c r="K5" s="610"/>
      <c r="L5" s="610"/>
      <c r="M5" s="610"/>
      <c r="N5" s="925"/>
      <c r="O5" s="623"/>
      <c r="P5" s="625"/>
      <c r="Q5" s="626"/>
      <c r="R5" s="23"/>
      <c r="S5" s="25"/>
      <c r="T5" s="25"/>
      <c r="V5" s="60"/>
      <c r="AA5" s="616"/>
      <c r="AB5" s="24">
        <v>5</v>
      </c>
      <c r="AC5" s="940" t="e">
        <f t="shared" ref="AC5:AC7" ca="1" si="2">INDIRECT("４月２１日組合せ!h"&amp;2*ROW()+19*($AS$1-1)+6)</f>
        <v>#REF!</v>
      </c>
      <c r="AD5" s="628"/>
      <c r="AE5" s="609" t="e">
        <f t="shared" ref="AE5:AE7" ca="1" si="3">INDIRECT("４月２１日組合せ!j"&amp;2*ROW()+19*($AS$1-1)+6)</f>
        <v>#REF!</v>
      </c>
      <c r="AF5" s="610"/>
      <c r="AG5" s="610"/>
      <c r="AH5" s="610"/>
      <c r="AI5" s="610"/>
      <c r="AJ5" s="610"/>
      <c r="AK5" s="610"/>
      <c r="AL5" s="947"/>
      <c r="AM5" s="948"/>
      <c r="AN5" s="949"/>
    </row>
    <row r="6" spans="1:53" ht="18" customHeight="1" x14ac:dyDescent="0.4">
      <c r="D6" s="613"/>
      <c r="E6" s="52">
        <v>3</v>
      </c>
      <c r="F6" s="629" t="e">
        <f t="shared" ca="1" si="0"/>
        <v>#REF!</v>
      </c>
      <c r="G6" s="629"/>
      <c r="H6" s="926" t="e">
        <f ca="1">INDIRECT("４月２１日組合せ!j"&amp;2*ROW()+19*($AS$1-1))</f>
        <v>#REF!</v>
      </c>
      <c r="I6" s="927"/>
      <c r="J6" s="927"/>
      <c r="K6" s="927"/>
      <c r="L6" s="927"/>
      <c r="M6" s="927"/>
      <c r="N6" s="927"/>
      <c r="O6" s="632" t="s">
        <v>47</v>
      </c>
      <c r="P6" s="930"/>
      <c r="Q6" s="931"/>
      <c r="R6" s="28"/>
      <c r="S6" s="29"/>
      <c r="T6" s="29"/>
      <c r="U6" s="30"/>
      <c r="V6" s="30"/>
      <c r="W6" s="30"/>
      <c r="X6" s="30"/>
      <c r="Y6" s="30"/>
      <c r="Z6" s="31"/>
      <c r="AA6" s="616"/>
      <c r="AB6" s="24">
        <v>6</v>
      </c>
      <c r="AC6" s="941" t="e">
        <f t="shared" ca="1" si="2"/>
        <v>#REF!</v>
      </c>
      <c r="AD6" s="942"/>
      <c r="AE6" s="609" t="e">
        <f ca="1">INDIRECT("４月２１日組合せ!j"&amp;2*ROW()+19*($AS$1-1)+6)</f>
        <v>#REF!</v>
      </c>
      <c r="AF6" s="610"/>
      <c r="AG6" s="610"/>
      <c r="AH6" s="610"/>
      <c r="AI6" s="610"/>
      <c r="AJ6" s="610"/>
      <c r="AK6" s="610"/>
      <c r="AL6" s="947"/>
      <c r="AM6" s="948"/>
      <c r="AN6" s="949"/>
    </row>
    <row r="7" spans="1:53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AA7" s="617"/>
      <c r="AB7" s="27">
        <v>7</v>
      </c>
      <c r="AC7" s="943" t="e">
        <f t="shared" ca="1" si="2"/>
        <v>#REF!</v>
      </c>
      <c r="AD7" s="943"/>
      <c r="AE7" s="406" t="e">
        <f t="shared" ca="1" si="3"/>
        <v>#REF!</v>
      </c>
      <c r="AF7" s="407"/>
      <c r="AG7" s="407"/>
      <c r="AH7" s="407"/>
      <c r="AI7" s="407"/>
      <c r="AJ7" s="407"/>
      <c r="AK7" s="407"/>
      <c r="AL7" s="951"/>
      <c r="AM7" s="952"/>
      <c r="AN7" s="953"/>
    </row>
    <row r="8" spans="1:53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BA8" s="34"/>
    </row>
    <row r="9" spans="1:53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3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950" t="str">
        <f ca="1">IFERROR(VLOOKUP(AS10,$E$4:$Q$6,4,0),"")&amp;IFERROR(VLOOKUP(AS10,$AB$4:$AN$7,4,0),"")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1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IFERROR(VLOOKUP(AT10,$E$4:$Q$6,4,0),"")&amp;IFERROR(VLOOKUP(AT10,$AB$4:$AN$7,4,0),"")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e">
        <f>#REF!</f>
        <v>#REF!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3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68"/>
      <c r="K11" s="557"/>
      <c r="L11" s="557"/>
      <c r="M11" s="557"/>
      <c r="N11" s="557"/>
      <c r="O11" s="557"/>
      <c r="P11" s="558"/>
      <c r="Q11" s="581"/>
      <c r="R11" s="582"/>
      <c r="S11" s="4">
        <v>0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3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4">IFERROR(VLOOKUP(AS12,$E$4:$Q$6,4,0),"")&amp;IFERROR(VLOOKUP(AS12,$AB$4:$AN$7,4,0),"")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4</v>
      </c>
      <c r="R12" s="560"/>
      <c r="S12" s="2">
        <v>1</v>
      </c>
      <c r="T12" s="3" t="s">
        <v>21</v>
      </c>
      <c r="U12" s="2">
        <v>0</v>
      </c>
      <c r="V12" s="559">
        <f t="shared" ref="V12" si="5">IF(OR(U12="",U13=""),"",U12+U13)</f>
        <v>0</v>
      </c>
      <c r="W12" s="560"/>
      <c r="X12" s="460" t="str">
        <f t="shared" ref="X12" ca="1" si="6">IFERROR(VLOOKUP(AT12,$E$4:$Q$6,4,0),"")&amp;IFERROR(VLOOKUP(AT12,$AB$4:$AN$7,4,0),"")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e">
        <f>#REF!</f>
        <v>#REF!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3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3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3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7">IFERROR(VLOOKUP(AS14,$E$4:$Q$6,4,0),"")&amp;IFERROR(VLOOKUP(AS14,$AB$4:$AN$7,4,0),"")</f>
        <v/>
      </c>
      <c r="K14" s="555"/>
      <c r="L14" s="555"/>
      <c r="M14" s="555"/>
      <c r="N14" s="555"/>
      <c r="O14" s="555"/>
      <c r="P14" s="556"/>
      <c r="Q14" s="559">
        <f t="shared" ref="Q14" si="8">IF(OR(S14="",S15=""),"",S14+S15)</f>
        <v>0</v>
      </c>
      <c r="R14" s="560"/>
      <c r="S14" s="2">
        <v>0</v>
      </c>
      <c r="T14" s="3" t="s">
        <v>21</v>
      </c>
      <c r="U14" s="2">
        <v>0</v>
      </c>
      <c r="V14" s="559">
        <f t="shared" ref="V14" si="9">IF(OR(U14="",U15=""),"",U14+U15)</f>
        <v>0</v>
      </c>
      <c r="W14" s="560"/>
      <c r="X14" s="460" t="str">
        <f t="shared" ref="X14" ca="1" si="10">IFERROR(VLOOKUP(AT14,$E$4:$Q$6,4,0),"")&amp;IFERROR(VLOOKUP(AT14,$AB$4:$AN$7,4,0),"")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e">
        <f>#REF!</f>
        <v>#REF!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53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3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11">IFERROR(VLOOKUP(AS16,$E$4:$Q$6,4,0),"")&amp;IFERROR(VLOOKUP(AS16,$AB$4:$AN$7,4,0),"")</f>
        <v/>
      </c>
      <c r="K16" s="555"/>
      <c r="L16" s="555"/>
      <c r="M16" s="555"/>
      <c r="N16" s="555"/>
      <c r="O16" s="555"/>
      <c r="P16" s="556"/>
      <c r="Q16" s="559">
        <f t="shared" ref="Q16" si="12">IF(OR(S16="",S17=""),"",S16+S17)</f>
        <v>0</v>
      </c>
      <c r="R16" s="560"/>
      <c r="S16" s="2">
        <v>0</v>
      </c>
      <c r="T16" s="3" t="s">
        <v>21</v>
      </c>
      <c r="U16" s="2">
        <v>0</v>
      </c>
      <c r="V16" s="559">
        <f t="shared" ref="V16" si="13">IF(OR(U16="",U17=""),"",U16+U17)</f>
        <v>0</v>
      </c>
      <c r="W16" s="560"/>
      <c r="X16" s="460" t="str">
        <f t="shared" ref="X16" ca="1" si="14">IFERROR(VLOOKUP(AT16,$E$4:$Q$6,4,0),"")&amp;IFERROR(VLOOKUP(AT16,$AB$4:$AN$7,4,0),"")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e">
        <f>#REF!</f>
        <v>#REF!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8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0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8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5">IFERROR(VLOOKUP(AS18,$E$4:$Q$6,4,0),"")&amp;IFERROR(VLOOKUP(AS18,$AB$4:$AN$7,4,0),"")</f>
        <v/>
      </c>
      <c r="K18" s="555"/>
      <c r="L18" s="555"/>
      <c r="M18" s="555"/>
      <c r="N18" s="555"/>
      <c r="O18" s="555"/>
      <c r="P18" s="556"/>
      <c r="Q18" s="559">
        <f t="shared" ref="Q18" si="16">IF(OR(S18="",S19=""),"",S18+S19)</f>
        <v>2</v>
      </c>
      <c r="R18" s="560"/>
      <c r="S18" s="2">
        <v>0</v>
      </c>
      <c r="T18" s="3" t="s">
        <v>21</v>
      </c>
      <c r="U18" s="2">
        <v>0</v>
      </c>
      <c r="V18" s="559">
        <f t="shared" ref="V18" si="17">IF(OR(U18="",U19=""),"",U18+U19)</f>
        <v>0</v>
      </c>
      <c r="W18" s="560"/>
      <c r="X18" s="460" t="str">
        <f t="shared" ref="X18" ca="1" si="18">IFERROR(VLOOKUP(AT18,$E$4:$Q$6,4,0),"")&amp;IFERROR(VLOOKUP(AT18,$AB$4:$AN$7,4,0),"")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e">
        <f>#REF!</f>
        <v>#REF!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8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2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8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9">IFERROR(VLOOKUP(AS20,$E$4:$Q$6,4,0),"")&amp;IFERROR(VLOOKUP(AS20,$AB$4:$AN$7,4,0),"")</f>
        <v/>
      </c>
      <c r="K20" s="555"/>
      <c r="L20" s="555"/>
      <c r="M20" s="555"/>
      <c r="N20" s="555"/>
      <c r="O20" s="555"/>
      <c r="P20" s="556"/>
      <c r="Q20" s="559">
        <f t="shared" ref="Q20" si="20">IF(OR(S20="",S21=""),"",S20+S21)</f>
        <v>0</v>
      </c>
      <c r="R20" s="560"/>
      <c r="S20" s="2">
        <v>0</v>
      </c>
      <c r="T20" s="3" t="s">
        <v>21</v>
      </c>
      <c r="U20" s="2">
        <v>0</v>
      </c>
      <c r="V20" s="559">
        <f t="shared" ref="V20" si="21">IF(OR(U20="",U21=""),"",U20+U21)</f>
        <v>0</v>
      </c>
      <c r="W20" s="560"/>
      <c r="X20" s="460" t="str">
        <f t="shared" ref="X20" ca="1" si="22">IFERROR(VLOOKUP(AT20,$E$4:$Q$6,4,0),"")&amp;IFERROR(VLOOKUP(AT20,$AB$4:$AN$7,4,0),"")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e">
        <f>#REF!</f>
        <v>#REF!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8" ht="14.25" customHeight="1" x14ac:dyDescent="0.4">
      <c r="B21" s="550"/>
      <c r="C21" s="551"/>
      <c r="D21" s="552"/>
      <c r="E21" s="553"/>
      <c r="F21" s="466"/>
      <c r="G21" s="467"/>
      <c r="H21" s="467"/>
      <c r="I21" s="468"/>
      <c r="J21" s="557"/>
      <c r="K21" s="557"/>
      <c r="L21" s="557"/>
      <c r="M21" s="557"/>
      <c r="N21" s="557"/>
      <c r="O21" s="557"/>
      <c r="P21" s="558"/>
      <c r="Q21" s="561"/>
      <c r="R21" s="562"/>
      <c r="S21" s="6">
        <v>0</v>
      </c>
      <c r="T21" s="7" t="s">
        <v>21</v>
      </c>
      <c r="U21" s="6">
        <v>0</v>
      </c>
      <c r="V21" s="561"/>
      <c r="W21" s="562"/>
      <c r="X21" s="480"/>
      <c r="Y21" s="481"/>
      <c r="Z21" s="481"/>
      <c r="AA21" s="481"/>
      <c r="AB21" s="481"/>
      <c r="AC21" s="481"/>
      <c r="AD21" s="482"/>
      <c r="AE21" s="466"/>
      <c r="AF21" s="467"/>
      <c r="AG21" s="467"/>
      <c r="AH21" s="468"/>
      <c r="AI21" s="476"/>
      <c r="AJ21" s="477"/>
      <c r="AK21" s="477"/>
      <c r="AL21" s="477"/>
      <c r="AM21" s="477"/>
      <c r="AN21" s="477"/>
      <c r="AO21" s="478"/>
      <c r="AP21" s="479"/>
    </row>
    <row r="22" spans="1:68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3">IFERROR(VLOOKUP(AS22,$E$4:$Q$6,4,0),"")&amp;IFERROR(VLOOKUP(AS22,$AB$4:$AN$7,4,0),"")</f>
        <v/>
      </c>
      <c r="K22" s="555"/>
      <c r="L22" s="555"/>
      <c r="M22" s="555"/>
      <c r="N22" s="555"/>
      <c r="O22" s="555"/>
      <c r="P22" s="556"/>
      <c r="Q22" s="559">
        <f t="shared" ref="Q22" si="24">IF(OR(S22="",S23=""),"",S22+S23)</f>
        <v>0</v>
      </c>
      <c r="R22" s="560"/>
      <c r="S22" s="8">
        <v>0</v>
      </c>
      <c r="T22" s="9" t="s">
        <v>21</v>
      </c>
      <c r="U22" s="8">
        <v>1</v>
      </c>
      <c r="V22" s="559">
        <f t="shared" ref="V22" si="25">IF(OR(U22="",U23=""),"",U22+U23)</f>
        <v>2</v>
      </c>
      <c r="W22" s="560"/>
      <c r="X22" s="460" t="str">
        <f t="shared" ref="X22" ca="1" si="26">IFERROR(VLOOKUP(AT22,$E$4:$Q$6,4,0),"")&amp;IFERROR(VLOOKUP(AT22,$AB$4:$AN$7,4,0),"")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8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0</v>
      </c>
      <c r="T23" s="5" t="s">
        <v>21</v>
      </c>
      <c r="U23" s="4">
        <v>1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8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7">IFERROR(VLOOKUP(AS24,$E$4:$Q$6,4,0),"")&amp;IFERROR(VLOOKUP(AS24,$AB$4:$AN$7,4,0),"")</f>
        <v/>
      </c>
      <c r="K24" s="555"/>
      <c r="L24" s="555"/>
      <c r="M24" s="555"/>
      <c r="N24" s="555"/>
      <c r="O24" s="555"/>
      <c r="P24" s="556"/>
      <c r="Q24" s="559">
        <f t="shared" ref="Q24" si="28">IF(OR(S24="",S25=""),"",S24+S25)</f>
        <v>3</v>
      </c>
      <c r="R24" s="560"/>
      <c r="S24" s="2">
        <v>2</v>
      </c>
      <c r="T24" s="3" t="s">
        <v>21</v>
      </c>
      <c r="U24" s="2">
        <v>0</v>
      </c>
      <c r="V24" s="559">
        <f t="shared" ref="V24" si="29">IF(OR(U24="",U25=""),"",U24+U25)</f>
        <v>0</v>
      </c>
      <c r="W24" s="560"/>
      <c r="X24" s="460" t="str">
        <f t="shared" ref="X24" ca="1" si="30">IFERROR(VLOOKUP(AT24,$E$4:$Q$6,4,0),"")&amp;IFERROR(VLOOKUP(AT24,$AB$4:$AN$7,4,0),"")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8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1</v>
      </c>
      <c r="T25" s="5" t="s">
        <v>21</v>
      </c>
      <c r="U25" s="4">
        <v>0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8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31">IFERROR(VLOOKUP(AS26,$E$4:$Q$6,4,0),"")&amp;IFERROR(VLOOKUP(AS26,$AB$4:$AN$7,4,0),"")</f>
        <v/>
      </c>
      <c r="K26" s="529"/>
      <c r="L26" s="529"/>
      <c r="M26" s="529"/>
      <c r="N26" s="529"/>
      <c r="O26" s="529"/>
      <c r="P26" s="530"/>
      <c r="Q26" s="533">
        <f t="shared" ref="Q26" si="32">IF(OR(S26="",S27=""),"",S26+S27)</f>
        <v>0</v>
      </c>
      <c r="R26" s="534"/>
      <c r="S26" s="2">
        <v>0</v>
      </c>
      <c r="T26" s="3" t="s">
        <v>21</v>
      </c>
      <c r="U26" s="2">
        <v>0</v>
      </c>
      <c r="V26" s="533">
        <f t="shared" ref="V26" si="33">IF(OR(U26="",U27=""),"",U26+U27)</f>
        <v>1</v>
      </c>
      <c r="W26" s="534"/>
      <c r="X26" s="537" t="str">
        <f t="shared" ref="X26" ca="1" si="34">IFERROR(VLOOKUP(AT26,$E$4:$Q$6,4,0),"")&amp;IFERROR(VLOOKUP(AT26,$AB$4:$AN$7,4,0),"")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8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0</v>
      </c>
      <c r="T27" s="11" t="s">
        <v>21</v>
      </c>
      <c r="U27" s="10">
        <v>1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8" ht="14.25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D4&amp;"1位"</f>
        <v>ｅ1位</v>
      </c>
      <c r="K28" s="430"/>
      <c r="L28" s="437" t="s">
        <v>91</v>
      </c>
      <c r="M28" s="438"/>
      <c r="N28" s="438"/>
      <c r="O28" s="438"/>
      <c r="P28" s="439"/>
      <c r="Q28" s="548">
        <f t="shared" ref="Q28" si="35">IF(OR(S28="",S29=""),"",S28+S29)</f>
        <v>0</v>
      </c>
      <c r="R28" s="548"/>
      <c r="S28" s="12">
        <v>0</v>
      </c>
      <c r="T28" s="13" t="s">
        <v>21</v>
      </c>
      <c r="U28" s="12">
        <v>3</v>
      </c>
      <c r="V28" s="548">
        <f t="shared" ref="V28" si="36">IF(OR(U28="",U29=""),"",U28+U29)</f>
        <v>6</v>
      </c>
      <c r="W28" s="548"/>
      <c r="X28" s="443" t="s">
        <v>92</v>
      </c>
      <c r="Y28" s="444"/>
      <c r="Z28" s="444"/>
      <c r="AA28" s="444"/>
      <c r="AB28" s="445"/>
      <c r="AC28" s="433" t="str">
        <f>AA4&amp;"1位"</f>
        <v>ｆ1位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8" ht="14.25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>
        <v>0</v>
      </c>
      <c r="T29" s="15" t="s">
        <v>21</v>
      </c>
      <c r="U29" s="14">
        <v>3</v>
      </c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8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44"/>
      <c r="AT30" s="44"/>
    </row>
    <row r="31" spans="1:68" s="46" customFormat="1" ht="11.25" customHeight="1" x14ac:dyDescent="0.4">
      <c r="B31" s="512"/>
      <c r="C31" s="514" t="str">
        <f>D4</f>
        <v>ｅ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46" customFormat="1" ht="11.25" customHeight="1" thickBot="1" x14ac:dyDescent="0.45">
      <c r="B32" s="513"/>
      <c r="C32" s="963"/>
      <c r="D32" s="964"/>
      <c r="E32" s="964"/>
      <c r="F32" s="964"/>
      <c r="G32" s="964"/>
      <c r="H32" s="965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2:68" s="46" customFormat="1" ht="11.25" customHeight="1" x14ac:dyDescent="0.4">
      <c r="B33" s="954">
        <v>1</v>
      </c>
      <c r="C33" s="955" t="e">
        <f ca="1">H4</f>
        <v>#REF!</v>
      </c>
      <c r="D33" s="424"/>
      <c r="E33" s="424"/>
      <c r="F33" s="424"/>
      <c r="G33" s="424"/>
      <c r="H33" s="425"/>
      <c r="I33" s="497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1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●</v>
      </c>
      <c r="V33" s="490">
        <f>$Q$22</f>
        <v>0</v>
      </c>
      <c r="W33" s="491"/>
      <c r="X33" s="494" t="s">
        <v>10</v>
      </c>
      <c r="Y33" s="490">
        <f>$V$22</f>
        <v>2</v>
      </c>
      <c r="Z33" s="487"/>
      <c r="AA33" s="486">
        <f t="shared" ref="AA33:AA37" si="37">IF(AND($J33="",$P33="",$V33=""),"",COUNTIF($I33:$Z33,"○")*3+COUNTIF($I33:$Z33,"△")*1)</f>
        <v>3</v>
      </c>
      <c r="AB33" s="487"/>
      <c r="AC33" s="486">
        <f t="shared" ref="AC33:AC37" si="38">IF(AND($J33="",$P33="",$V33=""),"",SUM($J33,$P33,$V33))</f>
        <v>1</v>
      </c>
      <c r="AD33" s="487"/>
      <c r="AE33" s="486">
        <f t="shared" ref="AE33:AE37" si="39">IF(AND($M33="",$S33="",$Y33=""),"",SUM($M33,$S33,$Y33))</f>
        <v>2</v>
      </c>
      <c r="AF33" s="487"/>
      <c r="AG33" s="486">
        <f t="shared" ref="AG33:AG37" si="40">IF(OR(AC33="",AE33=""),"",AC33-AE33)</f>
        <v>-1</v>
      </c>
      <c r="AH33" s="457"/>
      <c r="AI33" s="487"/>
      <c r="AJ33" s="486">
        <v>2</v>
      </c>
      <c r="AK33" s="48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spans="2:68" s="46" customFormat="1" ht="11.25" customHeight="1" thickBot="1" x14ac:dyDescent="0.45">
      <c r="B34" s="954"/>
      <c r="C34" s="956"/>
      <c r="D34" s="427"/>
      <c r="E34" s="427"/>
      <c r="F34" s="427"/>
      <c r="G34" s="427"/>
      <c r="H34" s="428"/>
      <c r="I34" s="500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s="46" customFormat="1" ht="11.25" customHeight="1" x14ac:dyDescent="0.4">
      <c r="B35" s="635">
        <v>2</v>
      </c>
      <c r="C35" s="961" t="e">
        <f ca="1">H5</f>
        <v>#REF!</v>
      </c>
      <c r="D35" s="474"/>
      <c r="E35" s="474"/>
      <c r="F35" s="474"/>
      <c r="G35" s="474"/>
      <c r="H35" s="960"/>
      <c r="I35" s="502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1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△</v>
      </c>
      <c r="V35" s="490">
        <f>$Q$16</f>
        <v>0</v>
      </c>
      <c r="W35" s="491"/>
      <c r="X35" s="494" t="s">
        <v>10</v>
      </c>
      <c r="Y35" s="490">
        <f>$V$16</f>
        <v>0</v>
      </c>
      <c r="Z35" s="487"/>
      <c r="AA35" s="486">
        <f t="shared" si="37"/>
        <v>1</v>
      </c>
      <c r="AB35" s="487"/>
      <c r="AC35" s="486">
        <f t="shared" si="38"/>
        <v>0</v>
      </c>
      <c r="AD35" s="487"/>
      <c r="AE35" s="486">
        <f t="shared" si="39"/>
        <v>1</v>
      </c>
      <c r="AF35" s="487"/>
      <c r="AG35" s="486">
        <f t="shared" si="40"/>
        <v>-1</v>
      </c>
      <c r="AH35" s="457"/>
      <c r="AI35" s="487"/>
      <c r="AJ35" s="486">
        <v>3</v>
      </c>
      <c r="AK35" s="48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</row>
    <row r="36" spans="2:68" s="46" customFormat="1" ht="11.25" customHeight="1" x14ac:dyDescent="0.4">
      <c r="B36" s="635"/>
      <c r="C36" s="488"/>
      <c r="D36" s="478"/>
      <c r="E36" s="478"/>
      <c r="F36" s="478"/>
      <c r="G36" s="478"/>
      <c r="H36" s="489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2:68" s="46" customFormat="1" ht="11.25" customHeight="1" x14ac:dyDescent="0.4">
      <c r="B37" s="635">
        <v>3</v>
      </c>
      <c r="C37" s="506" t="e">
        <f ca="1">H6</f>
        <v>#REF!</v>
      </c>
      <c r="D37" s="457"/>
      <c r="E37" s="457"/>
      <c r="F37" s="457"/>
      <c r="G37" s="457"/>
      <c r="H37" s="487"/>
      <c r="I37" s="502" t="str">
        <f>IF(OR(J37="",M37=""),"",IF(J37&gt;M37,"○",IF(J37=M37,"△","●")))</f>
        <v>○</v>
      </c>
      <c r="J37" s="490">
        <f>IF(Y33="","",Y33)</f>
        <v>2</v>
      </c>
      <c r="K37" s="491"/>
      <c r="L37" s="494" t="s">
        <v>10</v>
      </c>
      <c r="M37" s="490">
        <f>IF(V33="","",V33)</f>
        <v>0</v>
      </c>
      <c r="N37" s="487"/>
      <c r="O37" s="502" t="str">
        <f>IF(OR(P37="",S37=""),"",IF(P37&gt;S37,"○",IF(P37=S37,"△","●")))</f>
        <v>△</v>
      </c>
      <c r="P37" s="490">
        <f>IF(Y35="","",Y35)</f>
        <v>0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37"/>
        <v>4</v>
      </c>
      <c r="AB37" s="487"/>
      <c r="AC37" s="486">
        <f t="shared" si="38"/>
        <v>2</v>
      </c>
      <c r="AD37" s="487"/>
      <c r="AE37" s="486">
        <f t="shared" si="39"/>
        <v>0</v>
      </c>
      <c r="AF37" s="487"/>
      <c r="AG37" s="486">
        <f t="shared" si="40"/>
        <v>2</v>
      </c>
      <c r="AH37" s="457"/>
      <c r="AI37" s="487"/>
      <c r="AJ37" s="486">
        <v>1</v>
      </c>
      <c r="AK37" s="48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</row>
    <row r="38" spans="2:68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</row>
    <row r="39" spans="2:68" s="46" customFormat="1" ht="11.25" customHeight="1" x14ac:dyDescent="0.4"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</row>
    <row r="40" spans="2:68" s="46" customFormat="1" ht="11.25" customHeight="1" x14ac:dyDescent="0.4">
      <c r="B40" s="512"/>
      <c r="C40" s="514" t="str">
        <f>AA4</f>
        <v>ｆ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</row>
    <row r="41" spans="2:68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</row>
    <row r="42" spans="2:68" s="46" customFormat="1" ht="11.25" customHeight="1" x14ac:dyDescent="0.4">
      <c r="B42" s="635">
        <v>4</v>
      </c>
      <c r="C42" s="506" t="e">
        <f ca="1">AE4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○</v>
      </c>
      <c r="P42" s="490">
        <f>$Q$12</f>
        <v>4</v>
      </c>
      <c r="Q42" s="491"/>
      <c r="R42" s="494" t="s">
        <v>10</v>
      </c>
      <c r="S42" s="490">
        <f>$V$12</f>
        <v>0</v>
      </c>
      <c r="T42" s="487"/>
      <c r="U42" s="502" t="str">
        <f>IF(OR(V42="",Y42=""),"",IF(V42&gt;Y42,"○",IF(V42=Y42,"△","●")))</f>
        <v>○</v>
      </c>
      <c r="V42" s="490">
        <f>$Q$18</f>
        <v>2</v>
      </c>
      <c r="W42" s="491"/>
      <c r="X42" s="494" t="s">
        <v>10</v>
      </c>
      <c r="Y42" s="490">
        <f>$V$18</f>
        <v>0</v>
      </c>
      <c r="Z42" s="487"/>
      <c r="AA42" s="502" t="str">
        <f t="shared" ref="AA42:AA46" si="41">IF(OR(AB42="",AE42=""),"",IF(AB42&gt;AE42,"○",IF(AB42=AE42,"△","●")))</f>
        <v>○</v>
      </c>
      <c r="AB42" s="490">
        <f>$Q$24</f>
        <v>3</v>
      </c>
      <c r="AC42" s="491"/>
      <c r="AD42" s="494" t="s">
        <v>10</v>
      </c>
      <c r="AE42" s="490">
        <f>$V$24</f>
        <v>0</v>
      </c>
      <c r="AF42" s="487"/>
      <c r="AG42" s="486">
        <f t="shared" ref="AG42:AG46" si="42">IF(AND($J42="",$P42="",$V42="",$AB42=""),"",COUNTIF($I42:$AF42,"○")*3+COUNTIF($I42:$AF42,"△")*1)</f>
        <v>9</v>
      </c>
      <c r="AH42" s="487"/>
      <c r="AI42" s="486">
        <f>IF(AND($J42="",$P42="",$V42="",$AB42=""),"",SUM($J42,$P42,$V42,$AB42))</f>
        <v>9</v>
      </c>
      <c r="AJ42" s="487"/>
      <c r="AK42" s="486">
        <f t="shared" ref="AK42:AK46" si="43">IF(AND($M42="",$S42="",$Y42="",$AE42),"",SUM($M42,$S42,$Y42,$AE42))</f>
        <v>0</v>
      </c>
      <c r="AL42" s="487"/>
      <c r="AM42" s="486">
        <f>IF(OR(AI42="",AK42=""),"",AI42-AK42)</f>
        <v>9</v>
      </c>
      <c r="AN42" s="457"/>
      <c r="AO42" s="487"/>
      <c r="AP42" s="486">
        <v>1</v>
      </c>
      <c r="AQ42" s="48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</row>
    <row r="43" spans="2:68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</row>
    <row r="44" spans="2:68" s="46" customFormat="1" ht="11.25" customHeight="1" x14ac:dyDescent="0.4">
      <c r="B44" s="635">
        <v>5</v>
      </c>
      <c r="C44" s="506" t="e">
        <f ca="1">AE5</f>
        <v>#REF!</v>
      </c>
      <c r="D44" s="457"/>
      <c r="E44" s="457"/>
      <c r="F44" s="457"/>
      <c r="G44" s="457"/>
      <c r="H44" s="487"/>
      <c r="I44" s="502" t="str">
        <f t="shared" ref="I44:I48" si="44">IF(OR(J44="",M44=""),"",IF(J44&gt;M44,"○",IF(J44=M44,"△","●")))</f>
        <v>●</v>
      </c>
      <c r="J44" s="490">
        <f>IF(S42="","",S42)</f>
        <v>0</v>
      </c>
      <c r="K44" s="491"/>
      <c r="L44" s="494" t="s">
        <v>10</v>
      </c>
      <c r="M44" s="490">
        <f>IF(P42="","",P42)</f>
        <v>4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●</v>
      </c>
      <c r="V44" s="490">
        <f>$Q$26</f>
        <v>0</v>
      </c>
      <c r="W44" s="491"/>
      <c r="X44" s="494" t="s">
        <v>10</v>
      </c>
      <c r="Y44" s="490">
        <f>$V$26</f>
        <v>1</v>
      </c>
      <c r="Z44" s="487"/>
      <c r="AA44" s="502" t="str">
        <f t="shared" si="41"/>
        <v>△</v>
      </c>
      <c r="AB44" s="490">
        <f>$Q$20</f>
        <v>0</v>
      </c>
      <c r="AC44" s="491"/>
      <c r="AD44" s="494" t="s">
        <v>10</v>
      </c>
      <c r="AE44" s="490">
        <f>$V$20</f>
        <v>0</v>
      </c>
      <c r="AF44" s="487"/>
      <c r="AG44" s="486">
        <f t="shared" si="42"/>
        <v>1</v>
      </c>
      <c r="AH44" s="487"/>
      <c r="AI44" s="486">
        <f t="shared" ref="AI44" si="45">IF(AND($J44="",$P44="",$V44="",$AB44=""),"",SUM($J44,$P44,$V44,$AB44))</f>
        <v>0</v>
      </c>
      <c r="AJ44" s="487"/>
      <c r="AK44" s="486">
        <f t="shared" si="43"/>
        <v>5</v>
      </c>
      <c r="AL44" s="487"/>
      <c r="AM44" s="486">
        <f t="shared" ref="AM44" si="46">IF(OR(AI44="",AK44=""),"",AI44-AK44)</f>
        <v>-5</v>
      </c>
      <c r="AN44" s="457"/>
      <c r="AO44" s="487"/>
      <c r="AP44" s="486">
        <v>4</v>
      </c>
      <c r="AQ44" s="48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</row>
    <row r="45" spans="2:68" s="46" customFormat="1" ht="11.25" customHeight="1" thickBot="1" x14ac:dyDescent="0.45">
      <c r="B45" s="635"/>
      <c r="C45" s="959"/>
      <c r="D45" s="474"/>
      <c r="E45" s="474"/>
      <c r="F45" s="474"/>
      <c r="G45" s="474"/>
      <c r="H45" s="960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</row>
    <row r="46" spans="2:68" s="46" customFormat="1" ht="11.25" customHeight="1" x14ac:dyDescent="0.4">
      <c r="B46" s="954">
        <v>6</v>
      </c>
      <c r="C46" s="955" t="e">
        <f ca="1">AE6</f>
        <v>#REF!</v>
      </c>
      <c r="D46" s="424"/>
      <c r="E46" s="424"/>
      <c r="F46" s="424"/>
      <c r="G46" s="424"/>
      <c r="H46" s="425"/>
      <c r="I46" s="957" t="str">
        <f t="shared" si="44"/>
        <v>●</v>
      </c>
      <c r="J46" s="490">
        <f>IF(Y42="","",Y42)</f>
        <v>0</v>
      </c>
      <c r="K46" s="491"/>
      <c r="L46" s="494" t="s">
        <v>10</v>
      </c>
      <c r="M46" s="490">
        <f>IF(V42="","",V42)</f>
        <v>2</v>
      </c>
      <c r="N46" s="487"/>
      <c r="O46" s="502" t="str">
        <f>IF(OR(P46="",S46=""),"",IF(P46&gt;S46,"○",IF(P46=S46,"△","●")))</f>
        <v>○</v>
      </c>
      <c r="P46" s="490">
        <f>IF(Y44="","",Y44)</f>
        <v>1</v>
      </c>
      <c r="Q46" s="491"/>
      <c r="R46" s="494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8"/>
      <c r="AA46" s="502" t="str">
        <f t="shared" si="41"/>
        <v>△</v>
      </c>
      <c r="AB46" s="490">
        <f>$Q$14</f>
        <v>0</v>
      </c>
      <c r="AC46" s="491"/>
      <c r="AD46" s="494" t="s">
        <v>10</v>
      </c>
      <c r="AE46" s="490">
        <f>$V$14</f>
        <v>0</v>
      </c>
      <c r="AF46" s="487"/>
      <c r="AG46" s="486">
        <f t="shared" si="42"/>
        <v>4</v>
      </c>
      <c r="AH46" s="487"/>
      <c r="AI46" s="486">
        <f t="shared" ref="AI46" si="47">IF(AND($J46="",$P46="",$V46="",$AB46=""),"",SUM($J46,$P46,$V46,$AB46))</f>
        <v>1</v>
      </c>
      <c r="AJ46" s="487"/>
      <c r="AK46" s="486">
        <f t="shared" si="43"/>
        <v>2</v>
      </c>
      <c r="AL46" s="487"/>
      <c r="AM46" s="486">
        <f t="shared" ref="AM46" si="48">IF(OR(AI46="",AK46=""),"",AI46-AK46)</f>
        <v>-1</v>
      </c>
      <c r="AN46" s="457"/>
      <c r="AO46" s="487"/>
      <c r="AP46" s="486">
        <v>2</v>
      </c>
      <c r="AQ46" s="48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s="46" customFormat="1" ht="11.25" customHeight="1" thickBot="1" x14ac:dyDescent="0.45">
      <c r="B47" s="954"/>
      <c r="C47" s="956"/>
      <c r="D47" s="427"/>
      <c r="E47" s="427"/>
      <c r="F47" s="427"/>
      <c r="G47" s="427"/>
      <c r="H47" s="428"/>
      <c r="I47" s="958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488"/>
      <c r="AQ47" s="489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s="46" customFormat="1" ht="11.25" customHeight="1" x14ac:dyDescent="0.4">
      <c r="B48" s="635">
        <v>7</v>
      </c>
      <c r="C48" s="961" t="e">
        <f ca="1">AE7</f>
        <v>#REF!</v>
      </c>
      <c r="D48" s="474"/>
      <c r="E48" s="474"/>
      <c r="F48" s="474"/>
      <c r="G48" s="474"/>
      <c r="H48" s="960"/>
      <c r="I48" s="502" t="str">
        <f t="shared" si="44"/>
        <v>●</v>
      </c>
      <c r="J48" s="490">
        <f>IF(AE42="","",AE42)</f>
        <v>0</v>
      </c>
      <c r="K48" s="491"/>
      <c r="L48" s="494" t="s">
        <v>10</v>
      </c>
      <c r="M48" s="490">
        <f>IF(AB42="","",AB42)</f>
        <v>3</v>
      </c>
      <c r="N48" s="487"/>
      <c r="O48" s="502" t="str">
        <f>IF(OR(P48="",S48=""),"",IF(P48&gt;S48,"○",IF(P48=S48,"△","●")))</f>
        <v>△</v>
      </c>
      <c r="P48" s="490">
        <f>IF(AE44="","",AE44)</f>
        <v>0</v>
      </c>
      <c r="Q48" s="491"/>
      <c r="R48" s="494" t="s">
        <v>10</v>
      </c>
      <c r="S48" s="490">
        <f>IF(AB44="","",AB44)</f>
        <v>0</v>
      </c>
      <c r="T48" s="487"/>
      <c r="U48" s="502" t="str">
        <f>IF(OR(V48="",Y48=""),"",IF(V48&gt;Y48,"○",IF(V48=Y48,"△","●")))</f>
        <v>△</v>
      </c>
      <c r="V48" s="490">
        <f>IF(AE46="","",AE46)</f>
        <v>0</v>
      </c>
      <c r="W48" s="491"/>
      <c r="X48" s="494" t="s">
        <v>10</v>
      </c>
      <c r="Y48" s="490">
        <f>IF(AB46="","",AB46)</f>
        <v>0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2</v>
      </c>
      <c r="AH48" s="487"/>
      <c r="AI48" s="486">
        <f t="shared" ref="AI48" si="49">IF(AND($J48="",$P48="",$V48="",$AB48=""),"",SUM($J48,$P48,$V48,$AB48))</f>
        <v>0</v>
      </c>
      <c r="AJ48" s="487"/>
      <c r="AK48" s="486">
        <f>IF(AND($M48="",$S48="",$Y48="",$AE48),"",SUM($M48,$S48,$Y48,$AE48))</f>
        <v>3</v>
      </c>
      <c r="AL48" s="487"/>
      <c r="AM48" s="486">
        <f t="shared" ref="AM48" si="50">IF(OR(AI48="",AK48=""),"",AI48-AK48)</f>
        <v>-3</v>
      </c>
      <c r="AN48" s="457"/>
      <c r="AO48" s="487"/>
      <c r="AP48" s="486">
        <v>3</v>
      </c>
      <c r="AQ48" s="48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68" s="46" customFormat="1" ht="11.25" customHeight="1" x14ac:dyDescent="0.4">
      <c r="B49" s="635"/>
      <c r="C49" s="488"/>
      <c r="D49" s="478"/>
      <c r="E49" s="478"/>
      <c r="F49" s="478"/>
      <c r="G49" s="478"/>
      <c r="H49" s="489"/>
      <c r="I49" s="503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89"/>
      <c r="AP49" s="488"/>
      <c r="AQ49" s="489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</row>
    <row r="50" spans="2:68" ht="13.5" x14ac:dyDescent="0.4"/>
    <row r="51" spans="2:68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</row>
    <row r="52" spans="2:68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5"/>
      <c r="AB52" s="485"/>
      <c r="AC52" s="485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8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8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300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7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P40:AQ41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B37:B38"/>
    <mergeCell ref="C37:H38"/>
    <mergeCell ref="I37:I38"/>
    <mergeCell ref="J37:K38"/>
    <mergeCell ref="L37:L38"/>
    <mergeCell ref="I42:N43"/>
    <mergeCell ref="O42:O43"/>
    <mergeCell ref="P42:Q43"/>
    <mergeCell ref="R42:R43"/>
    <mergeCell ref="AA40:AF41"/>
    <mergeCell ref="AG40:AH41"/>
    <mergeCell ref="AI40:AJ41"/>
    <mergeCell ref="AK40:AL41"/>
    <mergeCell ref="AM40:AO41"/>
    <mergeCell ref="AM42:AO43"/>
    <mergeCell ref="AP42:AQ43"/>
    <mergeCell ref="AD42:AD43"/>
    <mergeCell ref="AE42:AF43"/>
    <mergeCell ref="AG42:AH43"/>
    <mergeCell ref="AI42:AJ43"/>
    <mergeCell ref="AK42:AL43"/>
    <mergeCell ref="B44:B45"/>
    <mergeCell ref="C44:H45"/>
    <mergeCell ref="I44:I45"/>
    <mergeCell ref="J44:K45"/>
    <mergeCell ref="L44:L45"/>
    <mergeCell ref="M44:N45"/>
    <mergeCell ref="O44:T45"/>
    <mergeCell ref="U44:U45"/>
    <mergeCell ref="AB42:AC43"/>
    <mergeCell ref="S42:T43"/>
    <mergeCell ref="U42:U43"/>
    <mergeCell ref="V42:W43"/>
    <mergeCell ref="X42:X43"/>
    <mergeCell ref="Y42:Z43"/>
    <mergeCell ref="AA42:AA43"/>
    <mergeCell ref="B42:B43"/>
    <mergeCell ref="C42:H43"/>
    <mergeCell ref="AE44:AF45"/>
    <mergeCell ref="AG44:AH45"/>
    <mergeCell ref="AI44:AJ45"/>
    <mergeCell ref="AK44:AL45"/>
    <mergeCell ref="AM44:AO45"/>
    <mergeCell ref="AM46:AO47"/>
    <mergeCell ref="AP44:AQ45"/>
    <mergeCell ref="V44:W45"/>
    <mergeCell ref="X44:X45"/>
    <mergeCell ref="Y44:Z45"/>
    <mergeCell ref="AA44:AA45"/>
    <mergeCell ref="AB44:AC45"/>
    <mergeCell ref="AD44:AD45"/>
    <mergeCell ref="B48:B49"/>
    <mergeCell ref="C48:H49"/>
    <mergeCell ref="I48:I49"/>
    <mergeCell ref="J48:K49"/>
    <mergeCell ref="L48:L49"/>
    <mergeCell ref="M48:N49"/>
    <mergeCell ref="O48:O49"/>
    <mergeCell ref="P48:Q49"/>
    <mergeCell ref="AB46:AC47"/>
    <mergeCell ref="O46:O47"/>
    <mergeCell ref="P46:Q47"/>
    <mergeCell ref="R46:R47"/>
    <mergeCell ref="S46:T47"/>
    <mergeCell ref="U46:Z47"/>
    <mergeCell ref="AA46:AA47"/>
    <mergeCell ref="B46:B47"/>
    <mergeCell ref="C46:H47"/>
    <mergeCell ref="AA48:AF49"/>
    <mergeCell ref="I46:I47"/>
    <mergeCell ref="J46:K47"/>
    <mergeCell ref="L46:L47"/>
    <mergeCell ref="M46:N47"/>
    <mergeCell ref="AM48:AO49"/>
    <mergeCell ref="AP48:AQ49"/>
    <mergeCell ref="R48:R49"/>
    <mergeCell ref="S48:T49"/>
    <mergeCell ref="U48:U49"/>
    <mergeCell ref="V48:W49"/>
    <mergeCell ref="X48:X49"/>
    <mergeCell ref="Y48:Z49"/>
    <mergeCell ref="AP46:AQ47"/>
    <mergeCell ref="AD46:AD47"/>
    <mergeCell ref="AE46:AF47"/>
    <mergeCell ref="AG46:AH47"/>
    <mergeCell ref="AI46:AJ47"/>
    <mergeCell ref="AK46:AL47"/>
    <mergeCell ref="A1:AQ1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1:I51"/>
    <mergeCell ref="J51:Q51"/>
    <mergeCell ref="R51:Z51"/>
    <mergeCell ref="AA51:AC51"/>
    <mergeCell ref="AD51:AM51"/>
    <mergeCell ref="D52:I52"/>
    <mergeCell ref="J52:Q52"/>
    <mergeCell ref="R52:Z52"/>
    <mergeCell ref="AA52:AC52"/>
    <mergeCell ref="AD52:AM52"/>
    <mergeCell ref="AG48:AH49"/>
    <mergeCell ref="AI48:AJ49"/>
    <mergeCell ref="AK48:AL49"/>
  </mergeCells>
  <phoneticPr fontId="11"/>
  <conditionalFormatting sqref="AM2:AO2">
    <cfRule type="expression" dxfId="53" priority="17">
      <formula>WEEKDAY(AM2)=7</formula>
    </cfRule>
    <cfRule type="expression" dxfId="52" priority="18">
      <formula>WEEKDAY(AM2)=1</formula>
    </cfRule>
  </conditionalFormatting>
  <conditionalFormatting sqref="AM2:AO2">
    <cfRule type="expression" dxfId="51" priority="15">
      <formula>WEEKDAY(AM2)=7</formula>
    </cfRule>
    <cfRule type="expression" dxfId="50" priority="16">
      <formula>WEEKDAY(AM2)=1</formula>
    </cfRule>
  </conditionalFormatting>
  <conditionalFormatting sqref="AM2:AO2">
    <cfRule type="expression" dxfId="49" priority="13">
      <formula>WEEKDAY(AM2)=7</formula>
    </cfRule>
    <cfRule type="expression" dxfId="48" priority="14">
      <formula>WEEKDAY(AM2)=1</formula>
    </cfRule>
  </conditionalFormatting>
  <conditionalFormatting sqref="AM2:AO2">
    <cfRule type="expression" dxfId="47" priority="11">
      <formula>WEEKDAY(AM2)=7</formula>
    </cfRule>
    <cfRule type="expression" dxfId="46" priority="12">
      <formula>WEEKDAY(AM2)=1</formula>
    </cfRule>
  </conditionalFormatting>
  <conditionalFormatting sqref="AM2:AO2">
    <cfRule type="expression" dxfId="45" priority="9">
      <formula>WEEKDAY(AM2)=7</formula>
    </cfRule>
    <cfRule type="expression" dxfId="44" priority="10">
      <formula>WEEKDAY(AM2)=1</formula>
    </cfRule>
  </conditionalFormatting>
  <conditionalFormatting sqref="AM2:AO2">
    <cfRule type="expression" dxfId="43" priority="7">
      <formula>WEEKDAY(AM2)=7</formula>
    </cfRule>
    <cfRule type="expression" dxfId="42" priority="8">
      <formula>WEEKDAY(AM2)=1</formula>
    </cfRule>
  </conditionalFormatting>
  <conditionalFormatting sqref="AM2:AO2">
    <cfRule type="expression" dxfId="41" priority="5">
      <formula>WEEKDAY(AM2)=7</formula>
    </cfRule>
    <cfRule type="expression" dxfId="40" priority="6">
      <formula>WEEKDAY(AM2)=1</formula>
    </cfRule>
  </conditionalFormatting>
  <conditionalFormatting sqref="AM2:AO2">
    <cfRule type="expression" dxfId="39" priority="3">
      <formula>WEEKDAY(AM2)=7</formula>
    </cfRule>
    <cfRule type="expression" dxfId="38" priority="4">
      <formula>WEEKDAY(AM2)=1</formula>
    </cfRule>
  </conditionalFormatting>
  <conditionalFormatting sqref="AM2:AO2">
    <cfRule type="expression" dxfId="37" priority="1">
      <formula>WEEKDAY(AM2)=7</formula>
    </cfRule>
    <cfRule type="expression" dxfId="3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2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7" width="3.5" style="16" hidden="1" customWidth="1"/>
    <col min="48" max="48" width="0" style="16" hidden="1" customWidth="1"/>
    <col min="49" max="52" width="3.5" style="16"/>
    <col min="53" max="53" width="3.875" style="16" customWidth="1"/>
    <col min="54" max="16384" width="3.5" style="16"/>
  </cols>
  <sheetData>
    <row r="1" spans="1:53" ht="41.25" customHeight="1" x14ac:dyDescent="0.4">
      <c r="A1" s="595" t="s">
        <v>63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1</v>
      </c>
    </row>
    <row r="2" spans="1:53" ht="18" customHeight="1" x14ac:dyDescent="0.4">
      <c r="C2" s="598" t="s">
        <v>13</v>
      </c>
      <c r="D2" s="598"/>
      <c r="E2" s="598"/>
      <c r="F2" s="598"/>
      <c r="G2" s="599" t="e">
        <f ca="1">INDIRECT("４月２１日組合せ!u"&amp;2*ROW()+1+19*($AS$1-1))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H6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43576</v>
      </c>
      <c r="AH2" s="603"/>
      <c r="AI2" s="603"/>
      <c r="AJ2" s="603"/>
      <c r="AK2" s="603"/>
      <c r="AL2" s="603"/>
      <c r="AM2" s="935" t="str">
        <f>"（"&amp;TEXT(AG2,"aaa")&amp;"）"</f>
        <v>（日）</v>
      </c>
      <c r="AN2" s="935"/>
      <c r="AO2" s="936"/>
      <c r="AP2" s="19"/>
    </row>
    <row r="3" spans="1:53" ht="18" customHeight="1" thickBot="1" x14ac:dyDescent="0.45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3" ht="18" customHeight="1" thickBot="1" x14ac:dyDescent="0.45">
      <c r="D4" s="611" t="s">
        <v>64</v>
      </c>
      <c r="E4" s="22">
        <v>1</v>
      </c>
      <c r="F4" s="614" t="e">
        <f ca="1">INDIRECT("４月２１日組合せ!y"&amp;2*ROW()+19*($AS$1-1))</f>
        <v>#REF!</v>
      </c>
      <c r="G4" s="614"/>
      <c r="H4" s="402" t="e">
        <f ca="1">INDIRECT("４月２１日組合せ!aa"&amp;2*ROW()+19*($AS$1-1))</f>
        <v>#REF!</v>
      </c>
      <c r="I4" s="403"/>
      <c r="J4" s="403"/>
      <c r="K4" s="403"/>
      <c r="L4" s="403"/>
      <c r="M4" s="403"/>
      <c r="N4" s="403"/>
      <c r="O4" s="408"/>
      <c r="P4" s="928"/>
      <c r="Q4" s="929"/>
      <c r="R4" s="23"/>
      <c r="S4" s="937" t="s">
        <v>93</v>
      </c>
      <c r="T4" s="938"/>
      <c r="U4" s="938"/>
      <c r="V4" s="938"/>
      <c r="W4" s="938"/>
      <c r="X4" s="938"/>
      <c r="Y4" s="939"/>
      <c r="AA4" s="615" t="s">
        <v>65</v>
      </c>
      <c r="AB4" s="22">
        <v>4</v>
      </c>
      <c r="AC4" s="614" t="e">
        <f ca="1">INDIRECT("４月２１日組合せ!y"&amp;2*ROW()+19*($AS$1-1)+6)</f>
        <v>#REF!</v>
      </c>
      <c r="AD4" s="614"/>
      <c r="AE4" s="402" t="e">
        <f ca="1">INDIRECT("４月２１日組合せ!aa"&amp;2*ROW()+19*($AS$1-1)+6)</f>
        <v>#REF!</v>
      </c>
      <c r="AF4" s="403"/>
      <c r="AG4" s="403"/>
      <c r="AH4" s="403"/>
      <c r="AI4" s="403"/>
      <c r="AJ4" s="403"/>
      <c r="AK4" s="403"/>
      <c r="AL4" s="944"/>
      <c r="AM4" s="945"/>
      <c r="AN4" s="946"/>
    </row>
    <row r="5" spans="1:53" ht="18" customHeight="1" x14ac:dyDescent="0.4">
      <c r="D5" s="612"/>
      <c r="E5" s="24">
        <v>2</v>
      </c>
      <c r="F5" s="628" t="e">
        <f ca="1">INDIRECT("４月２１日組合せ!y"&amp;2*ROW()+19*($AS$1-1))</f>
        <v>#REF!</v>
      </c>
      <c r="G5" s="628"/>
      <c r="H5" s="609" t="e">
        <f ca="1">INDIRECT("４月２１日組合せ!aa"&amp;2*ROW()+19*($AS$1-1))</f>
        <v>#REF!</v>
      </c>
      <c r="I5" s="610"/>
      <c r="J5" s="610"/>
      <c r="K5" s="610"/>
      <c r="L5" s="610"/>
      <c r="M5" s="610"/>
      <c r="N5" s="925"/>
      <c r="O5" s="623"/>
      <c r="P5" s="625"/>
      <c r="Q5" s="626"/>
      <c r="R5" s="23"/>
      <c r="S5" s="25"/>
      <c r="T5" s="25"/>
      <c r="V5" s="60"/>
      <c r="AA5" s="971"/>
      <c r="AB5" s="24">
        <v>5</v>
      </c>
      <c r="AC5" s="940" t="e">
        <f ca="1">INDIRECT("４月２１日組合せ!y"&amp;2*ROW()+19*($AS$1-1)+6)</f>
        <v>#REF!</v>
      </c>
      <c r="AD5" s="628"/>
      <c r="AE5" s="609" t="e">
        <f ca="1">INDIRECT("４月２１日組合せ!aa"&amp;2*ROW()+19*($AS$1-1)+6)</f>
        <v>#REF!</v>
      </c>
      <c r="AF5" s="610"/>
      <c r="AG5" s="610"/>
      <c r="AH5" s="610"/>
      <c r="AI5" s="610"/>
      <c r="AJ5" s="610"/>
      <c r="AK5" s="610"/>
      <c r="AL5" s="947"/>
      <c r="AM5" s="948"/>
      <c r="AN5" s="949"/>
    </row>
    <row r="6" spans="1:53" ht="18" customHeight="1" x14ac:dyDescent="0.4">
      <c r="D6" s="613"/>
      <c r="E6" s="52">
        <v>3</v>
      </c>
      <c r="F6" s="629" t="e">
        <f ca="1">INDIRECT("４月２１日組合せ!y"&amp;2*ROW()+19*($AS$1-1))</f>
        <v>#REF!</v>
      </c>
      <c r="G6" s="629"/>
      <c r="H6" s="926" t="e">
        <f ca="1">INDIRECT("４月２１日組合せ!aa"&amp;2*ROW()+19*($AS$1-1))</f>
        <v>#REF!</v>
      </c>
      <c r="I6" s="927"/>
      <c r="J6" s="927"/>
      <c r="K6" s="927"/>
      <c r="L6" s="927"/>
      <c r="M6" s="927"/>
      <c r="N6" s="927"/>
      <c r="O6" s="632" t="s">
        <v>47</v>
      </c>
      <c r="P6" s="930"/>
      <c r="Q6" s="931"/>
      <c r="R6" s="28"/>
      <c r="S6" s="29"/>
      <c r="T6" s="29"/>
      <c r="U6" s="30"/>
      <c r="V6" s="30"/>
      <c r="W6" s="30"/>
      <c r="X6" s="30"/>
      <c r="Y6" s="30"/>
      <c r="Z6" s="31"/>
      <c r="AA6" s="972"/>
      <c r="AB6" s="27">
        <v>6</v>
      </c>
      <c r="AC6" s="973" t="e">
        <f ca="1">INDIRECT("４月２１日組合せ!y"&amp;2*ROW()+19*($AS$1-1)+6)</f>
        <v>#REF!</v>
      </c>
      <c r="AD6" s="606"/>
      <c r="AE6" s="406" t="e">
        <f ca="1">INDIRECT("４月２１日組合せ!aa"&amp;2*ROW()+19*($AS$1-1)+6)</f>
        <v>#REF!</v>
      </c>
      <c r="AF6" s="407"/>
      <c r="AG6" s="407"/>
      <c r="AH6" s="407"/>
      <c r="AI6" s="407"/>
      <c r="AJ6" s="407"/>
      <c r="AK6" s="407"/>
      <c r="AL6" s="951"/>
      <c r="AM6" s="952"/>
      <c r="AN6" s="953"/>
    </row>
    <row r="7" spans="1:53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AA7" s="48"/>
      <c r="AB7" s="53"/>
      <c r="AC7" s="968"/>
      <c r="AD7" s="968"/>
      <c r="AE7" s="969"/>
      <c r="AF7" s="969"/>
      <c r="AG7" s="969"/>
      <c r="AH7" s="969"/>
      <c r="AI7" s="969"/>
      <c r="AJ7" s="969"/>
      <c r="AK7" s="969"/>
      <c r="AL7" s="970"/>
      <c r="AM7" s="970"/>
      <c r="AN7" s="970"/>
    </row>
    <row r="8" spans="1:53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BA8" s="34"/>
    </row>
    <row r="9" spans="1:53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3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950" t="str">
        <f ca="1">IFERROR(VLOOKUP(AS10,$E$4:$Q$6,4,0),"")&amp;IFERROR(VLOOKUP(AS10,$AB$4:$AN$7,4,0),"")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2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IFERROR(VLOOKUP(AT10,$E$4:$Q$6,4,0),"")&amp;IFERROR(VLOOKUP(AT10,$AB$4:$AN$7,4,0),"")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e">
        <f>#REF!</f>
        <v>#REF!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3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68"/>
      <c r="K11" s="557"/>
      <c r="L11" s="557"/>
      <c r="M11" s="557"/>
      <c r="N11" s="557"/>
      <c r="O11" s="557"/>
      <c r="P11" s="558"/>
      <c r="Q11" s="581"/>
      <c r="R11" s="582"/>
      <c r="S11" s="4">
        <v>1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3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0">IFERROR(VLOOKUP(AS12,$E$4:$Q$6,4,0),"")&amp;IFERROR(VLOOKUP(AS12,$AB$4:$AN$7,4,0),"")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5</v>
      </c>
      <c r="R12" s="560"/>
      <c r="S12" s="2">
        <v>1</v>
      </c>
      <c r="T12" s="3" t="s">
        <v>21</v>
      </c>
      <c r="U12" s="2">
        <v>1</v>
      </c>
      <c r="V12" s="559">
        <f t="shared" ref="V12" si="1">IF(OR(U12="",U13=""),"",U12+U13)</f>
        <v>1</v>
      </c>
      <c r="W12" s="560"/>
      <c r="X12" s="460" t="str">
        <f t="shared" ref="X12" ca="1" si="2">IFERROR(VLOOKUP(AT12,$E$4:$Q$6,4,0),"")&amp;IFERROR(VLOOKUP(AT12,$AB$4:$AN$7,4,0),"")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e">
        <f>#REF!</f>
        <v>#REF!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3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4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3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3">IFERROR(VLOOKUP(AS14,$E$4:$Q$6,4,0),"")&amp;IFERROR(VLOOKUP(AS14,$AB$4:$AN$7,4,0),"")</f>
        <v/>
      </c>
      <c r="K14" s="555"/>
      <c r="L14" s="555"/>
      <c r="M14" s="555"/>
      <c r="N14" s="555"/>
      <c r="O14" s="555"/>
      <c r="P14" s="556"/>
      <c r="Q14" s="559">
        <f t="shared" ref="Q14" si="4">IF(OR(S14="",S15=""),"",S14+S15)</f>
        <v>2</v>
      </c>
      <c r="R14" s="560"/>
      <c r="S14" s="2">
        <v>0</v>
      </c>
      <c r="T14" s="3" t="s">
        <v>21</v>
      </c>
      <c r="U14" s="2">
        <v>0</v>
      </c>
      <c r="V14" s="559">
        <f t="shared" ref="V14" si="5">IF(OR(U14="",U15=""),"",U14+U15)</f>
        <v>0</v>
      </c>
      <c r="W14" s="560"/>
      <c r="X14" s="460" t="str">
        <f t="shared" ref="X14" ca="1" si="6">IFERROR(VLOOKUP(AT14,$E$4:$Q$6,4,0),"")&amp;IFERROR(VLOOKUP(AT14,$AB$4:$AN$7,4,0),"")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e">
        <f>#REF!</f>
        <v>#REF!</v>
      </c>
      <c r="AJ14" s="456"/>
      <c r="AK14" s="456"/>
      <c r="AL14" s="456"/>
      <c r="AM14" s="456"/>
      <c r="AN14" s="456"/>
      <c r="AO14" s="457"/>
      <c r="AP14" s="458"/>
      <c r="AS14" s="18">
        <v>2</v>
      </c>
      <c r="AT14" s="18">
        <v>3</v>
      </c>
    </row>
    <row r="15" spans="1:53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2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3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7">IFERROR(VLOOKUP(AS16,$E$4:$Q$6,4,0),"")&amp;IFERROR(VLOOKUP(AS16,$AB$4:$AN$7,4,0),"")</f>
        <v/>
      </c>
      <c r="K16" s="555"/>
      <c r="L16" s="555"/>
      <c r="M16" s="555"/>
      <c r="N16" s="555"/>
      <c r="O16" s="555"/>
      <c r="P16" s="556"/>
      <c r="Q16" s="559">
        <f t="shared" ref="Q16" si="8">IF(OR(S16="",S17=""),"",S16+S17)</f>
        <v>0</v>
      </c>
      <c r="R16" s="560"/>
      <c r="S16" s="2">
        <v>0</v>
      </c>
      <c r="T16" s="3" t="s">
        <v>21</v>
      </c>
      <c r="U16" s="2">
        <v>2</v>
      </c>
      <c r="V16" s="559">
        <f t="shared" ref="V16" si="9">IF(OR(U16="",U17=""),"",U16+U17)</f>
        <v>4</v>
      </c>
      <c r="W16" s="560"/>
      <c r="X16" s="460" t="str">
        <f t="shared" ref="X16" ca="1" si="10">IFERROR(VLOOKUP(AT16,$E$4:$Q$6,4,0),"")&amp;IFERROR(VLOOKUP(AT16,$AB$4:$AN$7,4,0),"")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e">
        <f>#REF!</f>
        <v>#REF!</v>
      </c>
      <c r="AJ16" s="456"/>
      <c r="AK16" s="456"/>
      <c r="AL16" s="456"/>
      <c r="AM16" s="456"/>
      <c r="AN16" s="456"/>
      <c r="AO16" s="457"/>
      <c r="AP16" s="458"/>
      <c r="AS16" s="18">
        <v>5</v>
      </c>
      <c r="AT16" s="18">
        <v>6</v>
      </c>
    </row>
    <row r="17" spans="1:68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2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8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1">IFERROR(VLOOKUP(AS18,$E$4:$Q$6,4,0),"")&amp;IFERROR(VLOOKUP(AS18,$AB$4:$AN$7,4,0),"")</f>
        <v/>
      </c>
      <c r="K18" s="555"/>
      <c r="L18" s="555"/>
      <c r="M18" s="555"/>
      <c r="N18" s="555"/>
      <c r="O18" s="555"/>
      <c r="P18" s="556"/>
      <c r="Q18" s="559">
        <f t="shared" ref="Q18" si="12">IF(OR(S18="",S19=""),"",S18+S19)</f>
        <v>6</v>
      </c>
      <c r="R18" s="560"/>
      <c r="S18" s="2">
        <v>5</v>
      </c>
      <c r="T18" s="3" t="s">
        <v>21</v>
      </c>
      <c r="U18" s="2">
        <v>0</v>
      </c>
      <c r="V18" s="559">
        <f t="shared" ref="V18" si="13">IF(OR(U18="",U19=""),"",U18+U19)</f>
        <v>0</v>
      </c>
      <c r="W18" s="560"/>
      <c r="X18" s="460" t="str">
        <f t="shared" ref="X18" ca="1" si="14">IFERROR(VLOOKUP(AT18,$E$4:$Q$6,4,0),"")&amp;IFERROR(VLOOKUP(AT18,$AB$4:$AN$7,4,0),"")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e">
        <f>#REF!</f>
        <v>#REF!</v>
      </c>
      <c r="AJ18" s="456"/>
      <c r="AK18" s="456"/>
      <c r="AL18" s="456"/>
      <c r="AM18" s="456"/>
      <c r="AN18" s="456"/>
      <c r="AO18" s="457"/>
      <c r="AP18" s="458"/>
      <c r="AS18" s="18">
        <v>1</v>
      </c>
      <c r="AT18" s="18">
        <v>3</v>
      </c>
    </row>
    <row r="19" spans="1:68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1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8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5">IFERROR(VLOOKUP(AS20,$E$4:$Q$6,4,0),"")&amp;IFERROR(VLOOKUP(AS20,$AB$4:$AN$7,4,0),"")</f>
        <v/>
      </c>
      <c r="K20" s="555"/>
      <c r="L20" s="555"/>
      <c r="M20" s="555"/>
      <c r="N20" s="555"/>
      <c r="O20" s="555"/>
      <c r="P20" s="556"/>
      <c r="Q20" s="559">
        <f t="shared" ref="Q20" si="16">IF(OR(S20="",S21=""),"",S20+S21)</f>
        <v>2</v>
      </c>
      <c r="R20" s="560"/>
      <c r="S20" s="2">
        <v>2</v>
      </c>
      <c r="T20" s="3" t="s">
        <v>21</v>
      </c>
      <c r="U20" s="2">
        <v>0</v>
      </c>
      <c r="V20" s="559">
        <f t="shared" ref="V20" si="17">IF(OR(U20="",U21=""),"",U20+U21)</f>
        <v>0</v>
      </c>
      <c r="W20" s="560"/>
      <c r="X20" s="460" t="str">
        <f t="shared" ref="X20" ca="1" si="18">IFERROR(VLOOKUP(AT20,$E$4:$Q$6,4,0),"")&amp;IFERROR(VLOOKUP(AT20,$AB$4:$AN$7,4,0),"")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e">
        <f>#REF!</f>
        <v>#REF!</v>
      </c>
      <c r="AJ20" s="456"/>
      <c r="AK20" s="456"/>
      <c r="AL20" s="456"/>
      <c r="AM20" s="456"/>
      <c r="AN20" s="456"/>
      <c r="AO20" s="457"/>
      <c r="AP20" s="458"/>
      <c r="AS20" s="18">
        <v>4</v>
      </c>
      <c r="AT20" s="18">
        <v>6</v>
      </c>
    </row>
    <row r="21" spans="1:68" ht="14.25" customHeight="1" thickBot="1" x14ac:dyDescent="0.45">
      <c r="B21" s="563"/>
      <c r="C21" s="564"/>
      <c r="D21" s="565"/>
      <c r="E21" s="566"/>
      <c r="F21" s="469"/>
      <c r="G21" s="470"/>
      <c r="H21" s="470"/>
      <c r="I21" s="471"/>
      <c r="J21" s="529"/>
      <c r="K21" s="529"/>
      <c r="L21" s="529"/>
      <c r="M21" s="529"/>
      <c r="N21" s="529"/>
      <c r="O21" s="529"/>
      <c r="P21" s="530"/>
      <c r="Q21" s="533"/>
      <c r="R21" s="534"/>
      <c r="S21" s="6">
        <v>0</v>
      </c>
      <c r="T21" s="7" t="s">
        <v>21</v>
      </c>
      <c r="U21" s="6">
        <v>0</v>
      </c>
      <c r="V21" s="533"/>
      <c r="W21" s="534"/>
      <c r="X21" s="463"/>
      <c r="Y21" s="464"/>
      <c r="Z21" s="464"/>
      <c r="AA21" s="464"/>
      <c r="AB21" s="464"/>
      <c r="AC21" s="464"/>
      <c r="AD21" s="465"/>
      <c r="AE21" s="469"/>
      <c r="AF21" s="470"/>
      <c r="AG21" s="470"/>
      <c r="AH21" s="471"/>
      <c r="AI21" s="472"/>
      <c r="AJ21" s="473"/>
      <c r="AK21" s="473"/>
      <c r="AL21" s="473"/>
      <c r="AM21" s="473"/>
      <c r="AN21" s="473"/>
      <c r="AO21" s="474"/>
      <c r="AP21" s="475"/>
    </row>
    <row r="22" spans="1:68" ht="14.25" customHeight="1" x14ac:dyDescent="0.4">
      <c r="B22" s="429">
        <v>7</v>
      </c>
      <c r="C22" s="542">
        <v>0.55555555555555558</v>
      </c>
      <c r="D22" s="543">
        <v>0.4375</v>
      </c>
      <c r="E22" s="544"/>
      <c r="F22" s="417"/>
      <c r="G22" s="418"/>
      <c r="H22" s="418"/>
      <c r="I22" s="419"/>
      <c r="J22" s="429" t="str">
        <f>D4&amp;"1位"</f>
        <v>ｇ1位</v>
      </c>
      <c r="K22" s="430"/>
      <c r="L22" s="437" t="s">
        <v>93</v>
      </c>
      <c r="M22" s="438"/>
      <c r="N22" s="438"/>
      <c r="O22" s="438"/>
      <c r="P22" s="439"/>
      <c r="Q22" s="548">
        <f t="shared" ref="Q22" si="19">IF(OR(S22="",S23=""),"",S22+S23)</f>
        <v>7</v>
      </c>
      <c r="R22" s="548"/>
      <c r="S22" s="12">
        <v>4</v>
      </c>
      <c r="T22" s="13" t="s">
        <v>21</v>
      </c>
      <c r="U22" s="12">
        <v>0</v>
      </c>
      <c r="V22" s="548">
        <f t="shared" ref="V22" si="20">IF(OR(U22="",U23=""),"",U22+U23)</f>
        <v>0</v>
      </c>
      <c r="W22" s="548"/>
      <c r="X22" s="443" t="s">
        <v>94</v>
      </c>
      <c r="Y22" s="444"/>
      <c r="Z22" s="444"/>
      <c r="AA22" s="444"/>
      <c r="AB22" s="445"/>
      <c r="AC22" s="433" t="str">
        <f>AA4&amp;"1位"</f>
        <v>ｈ1位</v>
      </c>
      <c r="AD22" s="434"/>
      <c r="AE22" s="417"/>
      <c r="AF22" s="418"/>
      <c r="AG22" s="418"/>
      <c r="AH22" s="419"/>
      <c r="AI22" s="423" t="e">
        <f>#REF!</f>
        <v>#REF!</v>
      </c>
      <c r="AJ22" s="423"/>
      <c r="AK22" s="423"/>
      <c r="AL22" s="423"/>
      <c r="AM22" s="423"/>
      <c r="AN22" s="423"/>
      <c r="AO22" s="424"/>
      <c r="AP22" s="425"/>
    </row>
    <row r="23" spans="1:68" ht="14.25" customHeight="1" thickBot="1" x14ac:dyDescent="0.45">
      <c r="B23" s="541"/>
      <c r="C23" s="545"/>
      <c r="D23" s="546"/>
      <c r="E23" s="547"/>
      <c r="F23" s="420"/>
      <c r="G23" s="421"/>
      <c r="H23" s="421"/>
      <c r="I23" s="422"/>
      <c r="J23" s="431"/>
      <c r="K23" s="432"/>
      <c r="L23" s="440"/>
      <c r="M23" s="441"/>
      <c r="N23" s="441"/>
      <c r="O23" s="441"/>
      <c r="P23" s="442"/>
      <c r="Q23" s="549"/>
      <c r="R23" s="549"/>
      <c r="S23" s="14">
        <v>3</v>
      </c>
      <c r="T23" s="15" t="s">
        <v>21</v>
      </c>
      <c r="U23" s="14">
        <v>0</v>
      </c>
      <c r="V23" s="549"/>
      <c r="W23" s="549"/>
      <c r="X23" s="446"/>
      <c r="Y23" s="447"/>
      <c r="Z23" s="447"/>
      <c r="AA23" s="447"/>
      <c r="AB23" s="448"/>
      <c r="AC23" s="435"/>
      <c r="AD23" s="436"/>
      <c r="AE23" s="420"/>
      <c r="AF23" s="421"/>
      <c r="AG23" s="421"/>
      <c r="AH23" s="422"/>
      <c r="AI23" s="426"/>
      <c r="AJ23" s="426"/>
      <c r="AK23" s="426"/>
      <c r="AL23" s="426"/>
      <c r="AM23" s="426"/>
      <c r="AN23" s="426"/>
      <c r="AO23" s="427"/>
      <c r="AP23" s="428"/>
    </row>
    <row r="24" spans="1:68" ht="14.25" hidden="1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>IFERROR(VLOOKUP(組合せ①!#REF!,$I$4:$T$6,3,0),"")&amp;IFERROR(VLOOKUP(組合せ①!#REF!,$Y$4:$AJ$7,3,0),"")</f>
        <v/>
      </c>
      <c r="K24" s="555"/>
      <c r="L24" s="555"/>
      <c r="M24" s="555"/>
      <c r="N24" s="555"/>
      <c r="O24" s="555"/>
      <c r="P24" s="556"/>
      <c r="Q24" s="559" t="str">
        <f t="shared" ref="Q24" si="21">IF(OR(S24="",S25=""),"",S24+S25)</f>
        <v/>
      </c>
      <c r="R24" s="560"/>
      <c r="S24" s="2"/>
      <c r="T24" s="3" t="s">
        <v>21</v>
      </c>
      <c r="U24" s="2"/>
      <c r="V24" s="559" t="str">
        <f t="shared" ref="V24" si="22">IF(OR(U24="",U25=""),"",U24+U25)</f>
        <v/>
      </c>
      <c r="W24" s="560"/>
      <c r="X24" s="460" t="str">
        <f>IFERROR(VLOOKUP(組合せ①!#REF!,$I$4:$T$6,3,0),"")&amp;IFERROR(VLOOKUP(組合せ①!#REF!,$Y$4:$AJ$7,3,0),"")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</row>
    <row r="25" spans="1:68" ht="14.25" hidden="1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/>
      <c r="T25" s="5" t="s">
        <v>21</v>
      </c>
      <c r="U25" s="4"/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8" ht="14.25" hidden="1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>IFERROR(VLOOKUP(組合せ①!#REF!,$I$4:$T$6,3,0),"")&amp;IFERROR(VLOOKUP(組合せ①!#REF!,$Y$4:$AJ$7,3,0),"")</f>
        <v/>
      </c>
      <c r="K26" s="529"/>
      <c r="L26" s="529"/>
      <c r="M26" s="529"/>
      <c r="N26" s="529"/>
      <c r="O26" s="529"/>
      <c r="P26" s="530"/>
      <c r="Q26" s="533" t="str">
        <f t="shared" ref="Q26" si="23">IF(OR(S26="",S27=""),"",S26+S27)</f>
        <v/>
      </c>
      <c r="R26" s="534"/>
      <c r="S26" s="2"/>
      <c r="T26" s="3" t="s">
        <v>21</v>
      </c>
      <c r="U26" s="2"/>
      <c r="V26" s="533" t="str">
        <f t="shared" ref="V26" si="24">IF(OR(U26="",U27=""),"",U26+U27)</f>
        <v/>
      </c>
      <c r="W26" s="534"/>
      <c r="X26" s="537" t="str">
        <f>IFERROR(VLOOKUP(組合せ①!#REF!,$I$4:$T$6,3,0),"")&amp;IFERROR(VLOOKUP(組合せ①!#REF!,$Y$4:$AJ$7,3,0),"")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</row>
    <row r="27" spans="1:68" ht="14.25" hidden="1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/>
      <c r="T27" s="11" t="s">
        <v>21</v>
      </c>
      <c r="U27" s="10"/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8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D4&amp;"1位"</f>
        <v>ｇ1位</v>
      </c>
      <c r="K28" s="430"/>
      <c r="L28" s="437"/>
      <c r="M28" s="438"/>
      <c r="N28" s="438"/>
      <c r="O28" s="438"/>
      <c r="P28" s="439"/>
      <c r="Q28" s="548" t="str">
        <f t="shared" ref="Q28" si="25">IF(OR(S28="",S29=""),"",S28+S29)</f>
        <v/>
      </c>
      <c r="R28" s="548"/>
      <c r="S28" s="12"/>
      <c r="T28" s="13" t="s">
        <v>21</v>
      </c>
      <c r="U28" s="12"/>
      <c r="V28" s="548" t="str">
        <f t="shared" ref="V28" si="26">IF(OR(U28="",U29=""),"",U28+U29)</f>
        <v/>
      </c>
      <c r="W28" s="548"/>
      <c r="X28" s="443"/>
      <c r="Y28" s="444"/>
      <c r="Z28" s="444"/>
      <c r="AA28" s="444"/>
      <c r="AB28" s="445"/>
      <c r="AC28" s="433" t="str">
        <f>AA4&amp;"1位"</f>
        <v>ｈ1位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</row>
    <row r="29" spans="1:68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8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44"/>
      <c r="AT30" s="44"/>
    </row>
    <row r="31" spans="1:68" s="46" customFormat="1" ht="11.25" customHeight="1" x14ac:dyDescent="0.4">
      <c r="B31" s="512"/>
      <c r="C31" s="514" t="str">
        <f>D4</f>
        <v>ｇ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L31" s="47"/>
      <c r="AM31" s="47"/>
      <c r="AN31" s="47"/>
      <c r="AO31" s="47"/>
      <c r="AP31" s="47"/>
      <c r="AQ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L32" s="47"/>
      <c r="AM32" s="47"/>
      <c r="AN32" s="47"/>
      <c r="AO32" s="47"/>
      <c r="AP32" s="47"/>
      <c r="AQ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2:68" s="46" customFormat="1" ht="11.25" customHeight="1" x14ac:dyDescent="0.4">
      <c r="B33" s="635">
        <v>1</v>
      </c>
      <c r="C33" s="506" t="e">
        <f ca="1">H4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2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○</v>
      </c>
      <c r="V33" s="490">
        <f>$Q$18</f>
        <v>6</v>
      </c>
      <c r="W33" s="491"/>
      <c r="X33" s="494" t="s">
        <v>10</v>
      </c>
      <c r="Y33" s="490">
        <f>$V$18</f>
        <v>0</v>
      </c>
      <c r="Z33" s="487"/>
      <c r="AA33" s="486">
        <f t="shared" ref="AA33:AA37" si="27">IF(AND($J33="",$P33="",$V33=""),"",COUNTIF($I33:$Z33,"○")*3+COUNTIF($I33:$Z33,"△")*1)</f>
        <v>6</v>
      </c>
      <c r="AB33" s="487"/>
      <c r="AC33" s="486">
        <f t="shared" ref="AC33:AC37" si="28">IF(AND($J33="",$P33="",$V33=""),"",SUM($J33,$P33,$V33))</f>
        <v>8</v>
      </c>
      <c r="AD33" s="487"/>
      <c r="AE33" s="486">
        <f t="shared" ref="AE33:AE37" si="29">IF(AND($M33="",$S33="",$Y33=""),"",SUM($M33,$S33,$Y33))</f>
        <v>0</v>
      </c>
      <c r="AF33" s="487"/>
      <c r="AG33" s="486">
        <f t="shared" ref="AG33:AG37" si="30">IF(OR(AC33="",AE33=""),"",AC33-AE33)</f>
        <v>8</v>
      </c>
      <c r="AH33" s="457"/>
      <c r="AI33" s="487"/>
      <c r="AJ33" s="486">
        <v>1</v>
      </c>
      <c r="AK33" s="487"/>
      <c r="AL33" s="47"/>
      <c r="AM33" s="47"/>
      <c r="AN33" s="47"/>
      <c r="AO33" s="47"/>
      <c r="AP33" s="47"/>
      <c r="AQ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spans="2:68" s="46" customFormat="1" ht="11.25" customHeight="1" thickBot="1" x14ac:dyDescent="0.45">
      <c r="B34" s="635"/>
      <c r="C34" s="959"/>
      <c r="D34" s="474"/>
      <c r="E34" s="474"/>
      <c r="F34" s="474"/>
      <c r="G34" s="474"/>
      <c r="H34" s="960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L34" s="47"/>
      <c r="AM34" s="47"/>
      <c r="AN34" s="47"/>
      <c r="AO34" s="47"/>
      <c r="AP34" s="47"/>
      <c r="AQ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s="46" customFormat="1" ht="11.25" customHeight="1" x14ac:dyDescent="0.4">
      <c r="B35" s="954">
        <v>2</v>
      </c>
      <c r="C35" s="955" t="e">
        <f ca="1">H5</f>
        <v>#REF!</v>
      </c>
      <c r="D35" s="424"/>
      <c r="E35" s="424"/>
      <c r="F35" s="424"/>
      <c r="G35" s="424"/>
      <c r="H35" s="425"/>
      <c r="I35" s="957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2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○</v>
      </c>
      <c r="V35" s="490">
        <f>$Q$14</f>
        <v>2</v>
      </c>
      <c r="W35" s="491"/>
      <c r="X35" s="494" t="s">
        <v>10</v>
      </c>
      <c r="Y35" s="490">
        <f>$V$14</f>
        <v>0</v>
      </c>
      <c r="Z35" s="487"/>
      <c r="AA35" s="486">
        <f t="shared" si="27"/>
        <v>3</v>
      </c>
      <c r="AB35" s="487"/>
      <c r="AC35" s="486">
        <f t="shared" si="28"/>
        <v>2</v>
      </c>
      <c r="AD35" s="487"/>
      <c r="AE35" s="486">
        <f t="shared" si="29"/>
        <v>2</v>
      </c>
      <c r="AF35" s="487"/>
      <c r="AG35" s="486">
        <f t="shared" si="30"/>
        <v>0</v>
      </c>
      <c r="AH35" s="457"/>
      <c r="AI35" s="487"/>
      <c r="AJ35" s="486">
        <v>2</v>
      </c>
      <c r="AK35" s="487"/>
      <c r="AL35" s="47"/>
      <c r="AM35" s="47"/>
      <c r="AN35" s="47"/>
      <c r="AO35" s="47"/>
      <c r="AP35" s="47"/>
      <c r="AQ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</row>
    <row r="36" spans="2:68" s="46" customFormat="1" ht="11.25" customHeight="1" thickBot="1" x14ac:dyDescent="0.45">
      <c r="B36" s="954"/>
      <c r="C36" s="956"/>
      <c r="D36" s="427"/>
      <c r="E36" s="427"/>
      <c r="F36" s="427"/>
      <c r="G36" s="427"/>
      <c r="H36" s="428"/>
      <c r="I36" s="958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L36" s="47"/>
      <c r="AM36" s="47"/>
      <c r="AN36" s="47"/>
      <c r="AO36" s="47"/>
      <c r="AP36" s="47"/>
      <c r="AQ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2:68" s="46" customFormat="1" ht="11.25" customHeight="1" x14ac:dyDescent="0.4">
      <c r="B37" s="635">
        <v>3</v>
      </c>
      <c r="C37" s="961" t="e">
        <f ca="1">H6</f>
        <v>#REF!</v>
      </c>
      <c r="D37" s="474"/>
      <c r="E37" s="474"/>
      <c r="F37" s="474"/>
      <c r="G37" s="474"/>
      <c r="H37" s="960"/>
      <c r="I37" s="502" t="str">
        <f>IF(OR(J37="",M37=""),"",IF(J37&gt;M37,"○",IF(J37=M37,"△","●")))</f>
        <v>●</v>
      </c>
      <c r="J37" s="490">
        <f>IF(Y33="","",Y33)</f>
        <v>0</v>
      </c>
      <c r="K37" s="491"/>
      <c r="L37" s="494" t="s">
        <v>10</v>
      </c>
      <c r="M37" s="490">
        <f>IF(V33="","",V33)</f>
        <v>6</v>
      </c>
      <c r="N37" s="487"/>
      <c r="O37" s="502" t="str">
        <f>IF(OR(P37="",S37=""),"",IF(P37&gt;S37,"○",IF(P37=S37,"△","●")))</f>
        <v>●</v>
      </c>
      <c r="P37" s="490">
        <f>IF(Y35="","",Y35)</f>
        <v>0</v>
      </c>
      <c r="Q37" s="491"/>
      <c r="R37" s="494" t="s">
        <v>10</v>
      </c>
      <c r="S37" s="490">
        <f>IF(V35="","",V35)</f>
        <v>2</v>
      </c>
      <c r="T37" s="487"/>
      <c r="U37" s="496"/>
      <c r="V37" s="497"/>
      <c r="W37" s="497"/>
      <c r="X37" s="497"/>
      <c r="Y37" s="497"/>
      <c r="Z37" s="498"/>
      <c r="AA37" s="486">
        <f t="shared" si="27"/>
        <v>0</v>
      </c>
      <c r="AB37" s="487"/>
      <c r="AC37" s="486">
        <f t="shared" si="28"/>
        <v>0</v>
      </c>
      <c r="AD37" s="487"/>
      <c r="AE37" s="486">
        <f t="shared" si="29"/>
        <v>8</v>
      </c>
      <c r="AF37" s="487"/>
      <c r="AG37" s="486">
        <f t="shared" si="30"/>
        <v>-8</v>
      </c>
      <c r="AH37" s="457"/>
      <c r="AI37" s="487"/>
      <c r="AJ37" s="486">
        <v>3</v>
      </c>
      <c r="AK37" s="487"/>
      <c r="AL37" s="47"/>
      <c r="AM37" s="47"/>
      <c r="AN37" s="47"/>
      <c r="AO37" s="47"/>
      <c r="AP37" s="47"/>
      <c r="AQ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</row>
    <row r="38" spans="2:68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L38" s="47"/>
      <c r="AM38" s="47"/>
      <c r="AN38" s="47"/>
      <c r="AO38" s="47"/>
      <c r="AP38" s="47"/>
      <c r="AQ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</row>
    <row r="39" spans="2:68" s="46" customFormat="1" ht="11.25" customHeight="1" x14ac:dyDescent="0.4">
      <c r="AL39" s="47"/>
      <c r="AM39" s="47"/>
      <c r="AN39" s="47"/>
      <c r="AO39" s="47"/>
      <c r="AP39" s="47"/>
      <c r="AQ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</row>
    <row r="40" spans="2:68" s="46" customFormat="1" ht="11.25" customHeight="1" x14ac:dyDescent="0.4">
      <c r="B40" s="512"/>
      <c r="C40" s="514" t="str">
        <f>AA4</f>
        <v>ｈ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57"/>
      <c r="AA40" s="486" t="s">
        <v>22</v>
      </c>
      <c r="AB40" s="487"/>
      <c r="AC40" s="486" t="s">
        <v>19</v>
      </c>
      <c r="AD40" s="487"/>
      <c r="AE40" s="486" t="s">
        <v>23</v>
      </c>
      <c r="AF40" s="487"/>
      <c r="AG40" s="486" t="s">
        <v>24</v>
      </c>
      <c r="AH40" s="457"/>
      <c r="AI40" s="487"/>
      <c r="AJ40" s="486" t="s">
        <v>25</v>
      </c>
      <c r="AK40" s="487"/>
      <c r="AL40" s="51"/>
      <c r="AM40" s="51"/>
      <c r="AN40" s="51"/>
      <c r="AO40" s="51"/>
      <c r="AP40" s="51"/>
      <c r="AQ40" s="51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</row>
    <row r="41" spans="2:68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78"/>
      <c r="AA41" s="488"/>
      <c r="AB41" s="489"/>
      <c r="AC41" s="488"/>
      <c r="AD41" s="489"/>
      <c r="AE41" s="488"/>
      <c r="AF41" s="489"/>
      <c r="AG41" s="488"/>
      <c r="AH41" s="478"/>
      <c r="AI41" s="489"/>
      <c r="AJ41" s="488"/>
      <c r="AK41" s="489"/>
      <c r="AL41" s="51"/>
      <c r="AM41" s="51"/>
      <c r="AN41" s="51"/>
      <c r="AO41" s="51"/>
      <c r="AP41" s="51"/>
      <c r="AQ41" s="51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</row>
    <row r="42" spans="2:68" s="46" customFormat="1" ht="11.25" customHeight="1" x14ac:dyDescent="0.4">
      <c r="B42" s="635">
        <v>4</v>
      </c>
      <c r="C42" s="506" t="e">
        <f ca="1">AE4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657" t="str">
        <f>IF(OR(P42="",S42=""),"",IF(P42&gt;S42,"○",IF(P42=S42,"△","●")))</f>
        <v>○</v>
      </c>
      <c r="P42" s="490">
        <f>$Q$12</f>
        <v>5</v>
      </c>
      <c r="Q42" s="491"/>
      <c r="R42" s="457" t="s">
        <v>10</v>
      </c>
      <c r="S42" s="490">
        <f>$V$12</f>
        <v>1</v>
      </c>
      <c r="T42" s="487"/>
      <c r="U42" s="657" t="str">
        <f>IF(OR(V42="",Y42=""),"",IF(V42&gt;Y42,"○",IF(V42=Y42,"△","●")))</f>
        <v>○</v>
      </c>
      <c r="V42" s="490">
        <f>$Q$20</f>
        <v>2</v>
      </c>
      <c r="W42" s="491"/>
      <c r="X42" s="457" t="s">
        <v>10</v>
      </c>
      <c r="Y42" s="490">
        <f>$V$20</f>
        <v>0</v>
      </c>
      <c r="Z42" s="457"/>
      <c r="AA42" s="486">
        <f t="shared" ref="AA42:AA46" si="31">IF(AND($J42="",$P42="",$V42=""),"",COUNTIF($I42:$Z42,"○")*3+COUNTIF($I42:$Z42,"△")*1)</f>
        <v>6</v>
      </c>
      <c r="AB42" s="487"/>
      <c r="AC42" s="486">
        <f t="shared" ref="AC42:AC46" si="32">IF(AND($J42="",$P42="",$V42=""),"",SUM($J42,$P42,$V42))</f>
        <v>7</v>
      </c>
      <c r="AD42" s="487"/>
      <c r="AE42" s="486">
        <f t="shared" ref="AE42:AE46" si="33">IF(AND($M42="",$S42="",$Y42=""),"",SUM($M42,$S42,$Y42))</f>
        <v>1</v>
      </c>
      <c r="AF42" s="487"/>
      <c r="AG42" s="486">
        <f t="shared" ref="AG42" si="34">IF(OR(AC42="",AE42=""),"",AC42-AE42)</f>
        <v>6</v>
      </c>
      <c r="AH42" s="457"/>
      <c r="AI42" s="487"/>
      <c r="AJ42" s="486">
        <v>1</v>
      </c>
      <c r="AK42" s="487"/>
      <c r="AL42" s="51"/>
      <c r="AM42" s="51"/>
      <c r="AN42" s="51"/>
      <c r="AO42" s="51"/>
      <c r="AP42" s="51"/>
      <c r="AQ42" s="51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</row>
    <row r="43" spans="2:68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658"/>
      <c r="P43" s="492"/>
      <c r="Q43" s="493"/>
      <c r="R43" s="478"/>
      <c r="S43" s="492"/>
      <c r="T43" s="489"/>
      <c r="U43" s="658"/>
      <c r="V43" s="492"/>
      <c r="W43" s="493"/>
      <c r="X43" s="478"/>
      <c r="Y43" s="492"/>
      <c r="Z43" s="478"/>
      <c r="AA43" s="488"/>
      <c r="AB43" s="489"/>
      <c r="AC43" s="488"/>
      <c r="AD43" s="489"/>
      <c r="AE43" s="488"/>
      <c r="AF43" s="489"/>
      <c r="AG43" s="488"/>
      <c r="AH43" s="478"/>
      <c r="AI43" s="489"/>
      <c r="AJ43" s="488"/>
      <c r="AK43" s="489"/>
      <c r="AL43" s="51"/>
      <c r="AM43" s="51"/>
      <c r="AN43" s="51"/>
      <c r="AO43" s="51"/>
      <c r="AP43" s="51"/>
      <c r="AQ43" s="51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</row>
    <row r="44" spans="2:68" s="46" customFormat="1" ht="11.25" customHeight="1" x14ac:dyDescent="0.4">
      <c r="B44" s="635">
        <v>5</v>
      </c>
      <c r="C44" s="506" t="e">
        <f ca="1">AE5</f>
        <v>#REF!</v>
      </c>
      <c r="D44" s="457"/>
      <c r="E44" s="457"/>
      <c r="F44" s="457"/>
      <c r="G44" s="457"/>
      <c r="H44" s="487"/>
      <c r="I44" s="657" t="str">
        <f t="shared" ref="I44:I46" si="35">IF(OR(J44="",M44=""),"",IF(J44&gt;M44,"○",IF(J44=M44,"△","●")))</f>
        <v>●</v>
      </c>
      <c r="J44" s="490">
        <f>IF(S42="","",S42)</f>
        <v>1</v>
      </c>
      <c r="K44" s="491"/>
      <c r="L44" s="457" t="s">
        <v>10</v>
      </c>
      <c r="M44" s="490">
        <f>IF(P42="","",P42)</f>
        <v>5</v>
      </c>
      <c r="N44" s="487"/>
      <c r="O44" s="496"/>
      <c r="P44" s="497"/>
      <c r="Q44" s="497"/>
      <c r="R44" s="497"/>
      <c r="S44" s="497"/>
      <c r="T44" s="498"/>
      <c r="U44" s="657" t="str">
        <f>IF(OR(V44="",Y44=""),"",IF(V44&gt;Y44,"○",IF(V44=Y44,"△","●")))</f>
        <v>●</v>
      </c>
      <c r="V44" s="490">
        <f>$Q$16</f>
        <v>0</v>
      </c>
      <c r="W44" s="491"/>
      <c r="X44" s="457" t="s">
        <v>10</v>
      </c>
      <c r="Y44" s="490">
        <f>$V$16</f>
        <v>4</v>
      </c>
      <c r="Z44" s="457"/>
      <c r="AA44" s="486">
        <f t="shared" si="31"/>
        <v>0</v>
      </c>
      <c r="AB44" s="487"/>
      <c r="AC44" s="486">
        <f t="shared" si="32"/>
        <v>1</v>
      </c>
      <c r="AD44" s="487"/>
      <c r="AE44" s="486">
        <f t="shared" si="33"/>
        <v>9</v>
      </c>
      <c r="AF44" s="487"/>
      <c r="AG44" s="486">
        <f t="shared" ref="AG44" si="36">IF(OR(AC44="",AE44=""),"",AC44-AE44)</f>
        <v>-8</v>
      </c>
      <c r="AH44" s="457"/>
      <c r="AI44" s="487"/>
      <c r="AJ44" s="486">
        <v>3</v>
      </c>
      <c r="AK44" s="487"/>
      <c r="AL44" s="51"/>
      <c r="AM44" s="51"/>
      <c r="AN44" s="51"/>
      <c r="AO44" s="51"/>
      <c r="AP44" s="51"/>
      <c r="AQ44" s="51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</row>
    <row r="45" spans="2:68" s="46" customFormat="1" ht="11.25" customHeight="1" thickBot="1" x14ac:dyDescent="0.45">
      <c r="B45" s="635"/>
      <c r="C45" s="959"/>
      <c r="D45" s="474"/>
      <c r="E45" s="474"/>
      <c r="F45" s="474"/>
      <c r="G45" s="474"/>
      <c r="H45" s="960"/>
      <c r="I45" s="658"/>
      <c r="J45" s="492"/>
      <c r="K45" s="493"/>
      <c r="L45" s="478"/>
      <c r="M45" s="492"/>
      <c r="N45" s="489"/>
      <c r="O45" s="499"/>
      <c r="P45" s="500"/>
      <c r="Q45" s="500"/>
      <c r="R45" s="500"/>
      <c r="S45" s="500"/>
      <c r="T45" s="501"/>
      <c r="U45" s="658"/>
      <c r="V45" s="492"/>
      <c r="W45" s="493"/>
      <c r="X45" s="478"/>
      <c r="Y45" s="492"/>
      <c r="Z45" s="478"/>
      <c r="AA45" s="488"/>
      <c r="AB45" s="489"/>
      <c r="AC45" s="488"/>
      <c r="AD45" s="489"/>
      <c r="AE45" s="488"/>
      <c r="AF45" s="489"/>
      <c r="AG45" s="488"/>
      <c r="AH45" s="478"/>
      <c r="AI45" s="489"/>
      <c r="AJ45" s="488"/>
      <c r="AK45" s="489"/>
      <c r="AL45" s="51"/>
      <c r="AM45" s="51"/>
      <c r="AN45" s="51"/>
      <c r="AO45" s="51"/>
      <c r="AP45" s="51"/>
      <c r="AQ45" s="51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</row>
    <row r="46" spans="2:68" s="46" customFormat="1" ht="11.25" customHeight="1" x14ac:dyDescent="0.4">
      <c r="B46" s="954">
        <v>6</v>
      </c>
      <c r="C46" s="955" t="e">
        <f ca="1">AE6</f>
        <v>#REF!</v>
      </c>
      <c r="D46" s="424"/>
      <c r="E46" s="424"/>
      <c r="F46" s="424"/>
      <c r="G46" s="424"/>
      <c r="H46" s="425"/>
      <c r="I46" s="966" t="str">
        <f t="shared" si="35"/>
        <v>●</v>
      </c>
      <c r="J46" s="490">
        <f>IF(Y42="","",Y42)</f>
        <v>0</v>
      </c>
      <c r="K46" s="491"/>
      <c r="L46" s="457" t="s">
        <v>10</v>
      </c>
      <c r="M46" s="490">
        <f>IF(V42="","",V42)</f>
        <v>2</v>
      </c>
      <c r="N46" s="487"/>
      <c r="O46" s="657" t="str">
        <f>IF(OR(P46="",S46=""),"",IF(P46&gt;S46,"○",IF(P46=S46,"△","●")))</f>
        <v>○</v>
      </c>
      <c r="P46" s="490">
        <f>IF(Y44="","",Y44)</f>
        <v>4</v>
      </c>
      <c r="Q46" s="491"/>
      <c r="R46" s="457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7"/>
      <c r="AA46" s="486">
        <f t="shared" si="31"/>
        <v>3</v>
      </c>
      <c r="AB46" s="487"/>
      <c r="AC46" s="486">
        <f t="shared" si="32"/>
        <v>4</v>
      </c>
      <c r="AD46" s="487"/>
      <c r="AE46" s="486">
        <f t="shared" si="33"/>
        <v>2</v>
      </c>
      <c r="AF46" s="487"/>
      <c r="AG46" s="486">
        <f t="shared" ref="AG46" si="37">IF(OR(AC46="",AE46=""),"",AC46-AE46)</f>
        <v>2</v>
      </c>
      <c r="AH46" s="457"/>
      <c r="AI46" s="487"/>
      <c r="AJ46" s="486">
        <v>2</v>
      </c>
      <c r="AK46" s="487"/>
      <c r="AL46" s="51"/>
      <c r="AM46" s="51"/>
      <c r="AN46" s="51"/>
      <c r="AO46" s="51"/>
      <c r="AP46" s="51"/>
      <c r="AQ46" s="51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s="46" customFormat="1" ht="11.25" customHeight="1" thickBot="1" x14ac:dyDescent="0.45">
      <c r="B47" s="954"/>
      <c r="C47" s="956"/>
      <c r="D47" s="427"/>
      <c r="E47" s="427"/>
      <c r="F47" s="427"/>
      <c r="G47" s="427"/>
      <c r="H47" s="428"/>
      <c r="I47" s="967"/>
      <c r="J47" s="492"/>
      <c r="K47" s="493"/>
      <c r="L47" s="478"/>
      <c r="M47" s="492"/>
      <c r="N47" s="489"/>
      <c r="O47" s="658"/>
      <c r="P47" s="492"/>
      <c r="Q47" s="493"/>
      <c r="R47" s="478"/>
      <c r="S47" s="492"/>
      <c r="T47" s="489"/>
      <c r="U47" s="499"/>
      <c r="V47" s="500"/>
      <c r="W47" s="500"/>
      <c r="X47" s="500"/>
      <c r="Y47" s="500"/>
      <c r="Z47" s="500"/>
      <c r="AA47" s="488"/>
      <c r="AB47" s="489"/>
      <c r="AC47" s="488"/>
      <c r="AD47" s="489"/>
      <c r="AE47" s="488"/>
      <c r="AF47" s="489"/>
      <c r="AG47" s="488"/>
      <c r="AH47" s="478"/>
      <c r="AI47" s="489"/>
      <c r="AJ47" s="488"/>
      <c r="AK47" s="489"/>
      <c r="AL47" s="51"/>
      <c r="AM47" s="51"/>
      <c r="AN47" s="51"/>
      <c r="AO47" s="51"/>
      <c r="AP47" s="51"/>
      <c r="AQ47" s="51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s="46" customFormat="1" ht="13.5" customHeight="1" x14ac:dyDescent="0.4">
      <c r="B48" s="51"/>
      <c r="C48" s="54"/>
      <c r="D48" s="51"/>
      <c r="E48" s="51"/>
      <c r="F48" s="51"/>
      <c r="G48" s="51"/>
      <c r="H48" s="51"/>
      <c r="I48" s="55"/>
      <c r="J48" s="51"/>
      <c r="K48" s="51"/>
      <c r="L48" s="51"/>
      <c r="M48" s="51"/>
      <c r="N48" s="51"/>
      <c r="O48" s="55"/>
      <c r="P48" s="51"/>
      <c r="Q48" s="51"/>
      <c r="R48" s="51"/>
      <c r="S48" s="51"/>
      <c r="T48" s="51"/>
      <c r="U48" s="55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42" ht="14.25" x14ac:dyDescent="0.4">
      <c r="B49" s="18"/>
      <c r="C49" s="18"/>
      <c r="D49" s="483" t="s">
        <v>26</v>
      </c>
      <c r="E49" s="483"/>
      <c r="F49" s="483"/>
      <c r="G49" s="483"/>
      <c r="H49" s="483"/>
      <c r="I49" s="483"/>
      <c r="J49" s="483" t="s">
        <v>18</v>
      </c>
      <c r="K49" s="483"/>
      <c r="L49" s="483"/>
      <c r="M49" s="483"/>
      <c r="N49" s="483"/>
      <c r="O49" s="483"/>
      <c r="P49" s="483"/>
      <c r="Q49" s="483"/>
      <c r="R49" s="483" t="s">
        <v>27</v>
      </c>
      <c r="S49" s="483"/>
      <c r="T49" s="483"/>
      <c r="U49" s="483"/>
      <c r="V49" s="483"/>
      <c r="W49" s="483"/>
      <c r="X49" s="483"/>
      <c r="Y49" s="483"/>
      <c r="Z49" s="483"/>
      <c r="AA49" s="483" t="s">
        <v>28</v>
      </c>
      <c r="AB49" s="483"/>
      <c r="AC49" s="483"/>
      <c r="AD49" s="483" t="s">
        <v>29</v>
      </c>
      <c r="AE49" s="483"/>
      <c r="AF49" s="483"/>
      <c r="AG49" s="483"/>
      <c r="AH49" s="483"/>
      <c r="AI49" s="483"/>
      <c r="AJ49" s="483"/>
      <c r="AK49" s="483"/>
      <c r="AL49" s="483"/>
      <c r="AM49" s="483"/>
      <c r="AN49" s="18"/>
      <c r="AO49" s="18"/>
      <c r="AP49" s="18"/>
    </row>
    <row r="50" spans="2:42" ht="18" customHeight="1" x14ac:dyDescent="0.4">
      <c r="B50" s="18"/>
      <c r="C50" s="18"/>
      <c r="D50" s="483" t="s">
        <v>30</v>
      </c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5"/>
      <c r="AB50" s="485"/>
      <c r="AC50" s="485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18"/>
      <c r="AO50" s="18"/>
      <c r="AP50" s="18"/>
    </row>
    <row r="51" spans="2:42" ht="18" customHeight="1" x14ac:dyDescent="0.4">
      <c r="B51" s="18"/>
      <c r="C51" s="18"/>
      <c r="D51" s="483" t="s">
        <v>30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18"/>
      <c r="AO51" s="18"/>
      <c r="AP51" s="18"/>
    </row>
    <row r="52" spans="2:42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</sheetData>
  <mergeCells count="269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AA4:AA6"/>
    <mergeCell ref="D4:D6"/>
    <mergeCell ref="F4:G4"/>
    <mergeCell ref="H4:N4"/>
    <mergeCell ref="O4:Q4"/>
    <mergeCell ref="S4:Y4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AE22:AH23"/>
    <mergeCell ref="AI22:AP23"/>
    <mergeCell ref="J22:K23"/>
    <mergeCell ref="L22:P23"/>
    <mergeCell ref="X22:AB23"/>
    <mergeCell ref="AC22:AD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AA40:AB41"/>
    <mergeCell ref="AC40:AD41"/>
    <mergeCell ref="B37:B38"/>
    <mergeCell ref="C37:H38"/>
    <mergeCell ref="I37:I38"/>
    <mergeCell ref="J37:K38"/>
    <mergeCell ref="L37:L38"/>
    <mergeCell ref="B42:B43"/>
    <mergeCell ref="C42:H43"/>
    <mergeCell ref="I42:N43"/>
    <mergeCell ref="O42:O43"/>
    <mergeCell ref="P42:Q43"/>
    <mergeCell ref="R42:R43"/>
    <mergeCell ref="AE40:AF41"/>
    <mergeCell ref="AG40:AI41"/>
    <mergeCell ref="AJ40:AK41"/>
    <mergeCell ref="AE46:AF47"/>
    <mergeCell ref="AA46:AB47"/>
    <mergeCell ref="AG42:AI43"/>
    <mergeCell ref="AJ42:AK43"/>
    <mergeCell ref="S42:T43"/>
    <mergeCell ref="U42:U43"/>
    <mergeCell ref="V42:W43"/>
    <mergeCell ref="X42:X43"/>
    <mergeCell ref="Y42:Z43"/>
    <mergeCell ref="AA44:AB45"/>
    <mergeCell ref="AC44:AD45"/>
    <mergeCell ref="B44:B45"/>
    <mergeCell ref="C44:H45"/>
    <mergeCell ref="I44:I45"/>
    <mergeCell ref="J44:K45"/>
    <mergeCell ref="L44:L45"/>
    <mergeCell ref="M44:N45"/>
    <mergeCell ref="O44:T45"/>
    <mergeCell ref="U44:U45"/>
    <mergeCell ref="D52:I52"/>
    <mergeCell ref="J52:Q52"/>
    <mergeCell ref="R52:Z52"/>
    <mergeCell ref="AA52:AC52"/>
    <mergeCell ref="AD52:AM52"/>
    <mergeCell ref="D49:I49"/>
    <mergeCell ref="J49:Q49"/>
    <mergeCell ref="R49:Z49"/>
    <mergeCell ref="AA49:AC49"/>
    <mergeCell ref="AD49:AM49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A1:AQ1"/>
    <mergeCell ref="AC46:AD47"/>
    <mergeCell ref="AG46:AI47"/>
    <mergeCell ref="AJ46:AK47"/>
    <mergeCell ref="O46:O47"/>
    <mergeCell ref="P46:Q47"/>
    <mergeCell ref="R46:R47"/>
    <mergeCell ref="S46:T47"/>
    <mergeCell ref="U46:Z47"/>
    <mergeCell ref="AE42:AF43"/>
    <mergeCell ref="AA42:AB43"/>
    <mergeCell ref="AC42:AD43"/>
    <mergeCell ref="B46:B47"/>
    <mergeCell ref="C46:H47"/>
    <mergeCell ref="I46:I47"/>
    <mergeCell ref="J46:K47"/>
    <mergeCell ref="L46:L47"/>
    <mergeCell ref="M46:N47"/>
    <mergeCell ref="AE44:AF45"/>
    <mergeCell ref="AG44:AI45"/>
    <mergeCell ref="AJ44:AK45"/>
    <mergeCell ref="V44:W45"/>
    <mergeCell ref="X44:X45"/>
    <mergeCell ref="Y44:Z45"/>
  </mergeCells>
  <phoneticPr fontId="11"/>
  <conditionalFormatting sqref="AM2:AO2">
    <cfRule type="expression" dxfId="35" priority="17">
      <formula>WEEKDAY(AM2)=7</formula>
    </cfRule>
    <cfRule type="expression" dxfId="34" priority="18">
      <formula>WEEKDAY(AM2)=1</formula>
    </cfRule>
  </conditionalFormatting>
  <conditionalFormatting sqref="AM2:AO2">
    <cfRule type="expression" dxfId="33" priority="15">
      <formula>WEEKDAY(AM2)=7</formula>
    </cfRule>
    <cfRule type="expression" dxfId="32" priority="16">
      <formula>WEEKDAY(AM2)=1</formula>
    </cfRule>
  </conditionalFormatting>
  <conditionalFormatting sqref="AM2:AO2">
    <cfRule type="expression" dxfId="31" priority="13">
      <formula>WEEKDAY(AM2)=7</formula>
    </cfRule>
    <cfRule type="expression" dxfId="30" priority="14">
      <formula>WEEKDAY(AM2)=1</formula>
    </cfRule>
  </conditionalFormatting>
  <conditionalFormatting sqref="AM2:AO2">
    <cfRule type="expression" dxfId="29" priority="11">
      <formula>WEEKDAY(AM2)=7</formula>
    </cfRule>
    <cfRule type="expression" dxfId="28" priority="12">
      <formula>WEEKDAY(AM2)=1</formula>
    </cfRule>
  </conditionalFormatting>
  <conditionalFormatting sqref="AM2:AO2">
    <cfRule type="expression" dxfId="27" priority="9">
      <formula>WEEKDAY(AM2)=7</formula>
    </cfRule>
    <cfRule type="expression" dxfId="26" priority="10">
      <formula>WEEKDAY(AM2)=1</formula>
    </cfRule>
  </conditionalFormatting>
  <conditionalFormatting sqref="AM2:AO2">
    <cfRule type="expression" dxfId="25" priority="7">
      <formula>WEEKDAY(AM2)=7</formula>
    </cfRule>
    <cfRule type="expression" dxfId="24" priority="8">
      <formula>WEEKDAY(AM2)=1</formula>
    </cfRule>
  </conditionalFormatting>
  <conditionalFormatting sqref="AM2:AO2">
    <cfRule type="expression" dxfId="23" priority="5">
      <formula>WEEKDAY(AM2)=7</formula>
    </cfRule>
    <cfRule type="expression" dxfId="22" priority="6">
      <formula>WEEKDAY(AM2)=1</formula>
    </cfRule>
  </conditionalFormatting>
  <conditionalFormatting sqref="AM2:AO2">
    <cfRule type="expression" dxfId="21" priority="3">
      <formula>WEEKDAY(AM2)=7</formula>
    </cfRule>
    <cfRule type="expression" dxfId="20" priority="4">
      <formula>WEEKDAY(AM2)=1</formula>
    </cfRule>
  </conditionalFormatting>
  <conditionalFormatting sqref="AM2:AO2">
    <cfRule type="expression" dxfId="19" priority="1">
      <formula>WEEKDAY(AM2)=7</formula>
    </cfRule>
    <cfRule type="expression" dxfId="18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P52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8" width="3.5" style="16" hidden="1" customWidth="1"/>
    <col min="49" max="52" width="3.5" style="16"/>
    <col min="53" max="53" width="3.875" style="16" customWidth="1"/>
    <col min="54" max="16384" width="3.5" style="16"/>
  </cols>
  <sheetData>
    <row r="1" spans="1:53" ht="41.25" customHeight="1" x14ac:dyDescent="0.4">
      <c r="A1" s="595" t="s">
        <v>68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2</v>
      </c>
    </row>
    <row r="2" spans="1:53" ht="18" customHeight="1" x14ac:dyDescent="0.4">
      <c r="C2" s="598" t="s">
        <v>13</v>
      </c>
      <c r="D2" s="598"/>
      <c r="E2" s="598"/>
      <c r="F2" s="598"/>
      <c r="G2" s="599" t="e">
        <f ca="1">INDIRECT("４月２１日組合せ!u"&amp;2*ROW()+1+19*($AS$1-1))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AE5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43576</v>
      </c>
      <c r="AH2" s="603"/>
      <c r="AI2" s="603"/>
      <c r="AJ2" s="603"/>
      <c r="AK2" s="603"/>
      <c r="AL2" s="603"/>
      <c r="AM2" s="935" t="str">
        <f>"（"&amp;TEXT(AG2,"aaa")&amp;"）"</f>
        <v>（日）</v>
      </c>
      <c r="AN2" s="935"/>
      <c r="AO2" s="936"/>
      <c r="AP2" s="19"/>
    </row>
    <row r="3" spans="1:53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3" ht="18" customHeight="1" x14ac:dyDescent="0.4">
      <c r="D4" s="611" t="s">
        <v>69</v>
      </c>
      <c r="E4" s="22">
        <v>1</v>
      </c>
      <c r="F4" s="614" t="e">
        <f ca="1">INDIRECT("４月２１日組合せ!y"&amp;2*ROW()+19*($AS$1-1))</f>
        <v>#REF!</v>
      </c>
      <c r="G4" s="614"/>
      <c r="H4" s="402" t="e">
        <f ca="1">INDIRECT("４月２１日組合せ!aa"&amp;2*ROW()+19*($AS$1-1))</f>
        <v>#REF!</v>
      </c>
      <c r="I4" s="403"/>
      <c r="J4" s="403"/>
      <c r="K4" s="403"/>
      <c r="L4" s="403"/>
      <c r="M4" s="403"/>
      <c r="N4" s="403"/>
      <c r="O4" s="408"/>
      <c r="P4" s="928"/>
      <c r="Q4" s="929"/>
      <c r="R4" s="23"/>
      <c r="S4" s="978" t="s">
        <v>96</v>
      </c>
      <c r="T4" s="979"/>
      <c r="U4" s="979"/>
      <c r="V4" s="979"/>
      <c r="W4" s="979"/>
      <c r="X4" s="979"/>
      <c r="Y4" s="980"/>
      <c r="AA4" s="615" t="s">
        <v>70</v>
      </c>
      <c r="AB4" s="22">
        <v>4</v>
      </c>
      <c r="AC4" s="614" t="e">
        <f ca="1">INDIRECT("４月２１日組合せ!y"&amp;2*ROW()+19*($AS$1-1)+6)</f>
        <v>#REF!</v>
      </c>
      <c r="AD4" s="614"/>
      <c r="AE4" s="402" t="e">
        <f ca="1">INDIRECT("４月２１日組合せ!aa"&amp;2*ROW()+19*($AS$1-1)+6)</f>
        <v>#REF!</v>
      </c>
      <c r="AF4" s="403"/>
      <c r="AG4" s="403"/>
      <c r="AH4" s="403"/>
      <c r="AI4" s="403"/>
      <c r="AJ4" s="403"/>
      <c r="AK4" s="403"/>
      <c r="AL4" s="944"/>
      <c r="AM4" s="945"/>
      <c r="AN4" s="946"/>
    </row>
    <row r="5" spans="1:53" ht="18" customHeight="1" x14ac:dyDescent="0.4">
      <c r="D5" s="612"/>
      <c r="E5" s="24">
        <v>2</v>
      </c>
      <c r="F5" s="628" t="e">
        <f ca="1">INDIRECT("４月２１日組合せ!y"&amp;2*ROW()+19*($AS$1-1))</f>
        <v>#REF!</v>
      </c>
      <c r="G5" s="628"/>
      <c r="H5" s="609" t="e">
        <f ca="1">INDIRECT("４月２１日組合せ!aa"&amp;2*ROW()+19*($AS$1-1))</f>
        <v>#REF!</v>
      </c>
      <c r="I5" s="610"/>
      <c r="J5" s="610"/>
      <c r="K5" s="610"/>
      <c r="L5" s="610"/>
      <c r="M5" s="610"/>
      <c r="N5" s="925"/>
      <c r="O5" s="623"/>
      <c r="P5" s="625"/>
      <c r="Q5" s="626"/>
      <c r="R5" s="23"/>
      <c r="S5" s="25"/>
      <c r="T5" s="25"/>
      <c r="V5" s="26"/>
      <c r="AA5" s="971"/>
      <c r="AB5" s="59">
        <v>5</v>
      </c>
      <c r="AC5" s="974" t="e">
        <f ca="1">INDIRECT("４月２１日組合せ!y"&amp;2*ROW()+19*($AS$1-1)+6)</f>
        <v>#REF!</v>
      </c>
      <c r="AD5" s="620"/>
      <c r="AE5" s="404" t="e">
        <f ca="1">INDIRECT("４月２１日組合せ!aa"&amp;2*ROW()+19*($AS$1-1)+6)</f>
        <v>#REF!</v>
      </c>
      <c r="AF5" s="405"/>
      <c r="AG5" s="405"/>
      <c r="AH5" s="405"/>
      <c r="AI5" s="405"/>
      <c r="AJ5" s="405"/>
      <c r="AK5" s="405"/>
      <c r="AL5" s="975" t="s">
        <v>83</v>
      </c>
      <c r="AM5" s="976"/>
      <c r="AN5" s="977"/>
    </row>
    <row r="6" spans="1:53" ht="18" customHeight="1" x14ac:dyDescent="0.4">
      <c r="D6" s="613"/>
      <c r="E6" s="27">
        <v>3</v>
      </c>
      <c r="F6" s="606" t="e">
        <f ca="1">INDIRECT("４月２１日組合せ!y"&amp;2*ROW()+19*($AS$1-1))</f>
        <v>#REF!</v>
      </c>
      <c r="G6" s="606"/>
      <c r="H6" s="981" t="e">
        <f ca="1">INDIRECT("４月２１日組合せ!aa"&amp;2*ROW()+19*($AS$1-1))</f>
        <v>#REF!</v>
      </c>
      <c r="I6" s="982"/>
      <c r="J6" s="982"/>
      <c r="K6" s="982"/>
      <c r="L6" s="982"/>
      <c r="M6" s="982"/>
      <c r="N6" s="982"/>
      <c r="O6" s="983"/>
      <c r="P6" s="633"/>
      <c r="Q6" s="634"/>
      <c r="R6" s="28"/>
      <c r="S6" s="29"/>
      <c r="T6" s="29"/>
      <c r="U6" s="30"/>
      <c r="V6" s="30"/>
      <c r="W6" s="30"/>
      <c r="X6" s="30"/>
      <c r="Y6" s="30"/>
      <c r="Z6" s="31"/>
      <c r="AA6" s="972"/>
      <c r="AB6" s="27">
        <v>6</v>
      </c>
      <c r="AC6" s="973" t="e">
        <f ca="1">INDIRECT("４月２１日組合せ!y"&amp;2*ROW()+19*($AS$1-1)+6)</f>
        <v>#REF!</v>
      </c>
      <c r="AD6" s="606"/>
      <c r="AE6" s="406" t="e">
        <f ca="1">INDIRECT("４月２１日組合せ!aa"&amp;2*ROW()+19*($AS$1-1)+6)</f>
        <v>#REF!</v>
      </c>
      <c r="AF6" s="407"/>
      <c r="AG6" s="407"/>
      <c r="AH6" s="407"/>
      <c r="AI6" s="407"/>
      <c r="AJ6" s="407"/>
      <c r="AK6" s="407"/>
      <c r="AL6" s="951"/>
      <c r="AM6" s="952"/>
      <c r="AN6" s="953"/>
    </row>
    <row r="7" spans="1:53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AA7" s="48"/>
      <c r="AB7" s="53"/>
      <c r="AC7" s="968"/>
      <c r="AD7" s="968"/>
      <c r="AE7" s="969"/>
      <c r="AF7" s="969"/>
      <c r="AG7" s="969"/>
      <c r="AH7" s="969"/>
      <c r="AI7" s="969"/>
      <c r="AJ7" s="969"/>
      <c r="AK7" s="969"/>
      <c r="AL7" s="970"/>
      <c r="AM7" s="970"/>
      <c r="AN7" s="970"/>
    </row>
    <row r="8" spans="1:53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BA8" s="34"/>
    </row>
    <row r="9" spans="1:53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3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950" t="str">
        <f ca="1">IFERROR(VLOOKUP(AS10,$E$4:$Q$6,4,0),"")&amp;IFERROR(VLOOKUP(AS10,$AB$4:$AN$7,4,0),"")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2</v>
      </c>
      <c r="R10" s="580"/>
      <c r="S10" s="2">
        <v>0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IFERROR(VLOOKUP(AT10,$E$4:$Q$6,4,0),"")&amp;IFERROR(VLOOKUP(AT10,$AB$4:$AN$7,4,0),"")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e">
        <f>#REF!</f>
        <v>#REF!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3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68"/>
      <c r="K11" s="557"/>
      <c r="L11" s="557"/>
      <c r="M11" s="557"/>
      <c r="N11" s="557"/>
      <c r="O11" s="557"/>
      <c r="P11" s="558"/>
      <c r="Q11" s="581"/>
      <c r="R11" s="582"/>
      <c r="S11" s="4">
        <v>2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3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0">IFERROR(VLOOKUP(AS12,$E$4:$Q$6,4,0),"")&amp;IFERROR(VLOOKUP(AS12,$AB$4:$AN$7,4,0),"")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6</v>
      </c>
      <c r="R12" s="560"/>
      <c r="S12" s="2">
        <v>5</v>
      </c>
      <c r="T12" s="3" t="s">
        <v>21</v>
      </c>
      <c r="U12" s="2">
        <v>0</v>
      </c>
      <c r="V12" s="559">
        <f t="shared" ref="V12" si="1">IF(OR(U12="",U13=""),"",U12+U13)</f>
        <v>0</v>
      </c>
      <c r="W12" s="560"/>
      <c r="X12" s="460" t="str">
        <f t="shared" ref="X12" ca="1" si="2">IFERROR(VLOOKUP(AT12,$E$4:$Q$6,4,0),"")&amp;IFERROR(VLOOKUP(AT12,$AB$4:$AN$7,4,0),"")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e">
        <f>#REF!</f>
        <v>#REF!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3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1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3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3">IFERROR(VLOOKUP(AS14,$E$4:$Q$6,4,0),"")&amp;IFERROR(VLOOKUP(AS14,$AB$4:$AN$7,4,0),"")</f>
        <v/>
      </c>
      <c r="K14" s="555"/>
      <c r="L14" s="555"/>
      <c r="M14" s="555"/>
      <c r="N14" s="555"/>
      <c r="O14" s="555"/>
      <c r="P14" s="556"/>
      <c r="Q14" s="559">
        <f t="shared" ref="Q14" si="4">IF(OR(S14="",S15=""),"",S14+S15)</f>
        <v>0</v>
      </c>
      <c r="R14" s="560"/>
      <c r="S14" s="2">
        <v>0</v>
      </c>
      <c r="T14" s="3" t="s">
        <v>21</v>
      </c>
      <c r="U14" s="2">
        <v>0</v>
      </c>
      <c r="V14" s="559">
        <f t="shared" ref="V14" si="5">IF(OR(U14="",U15=""),"",U14+U15)</f>
        <v>4</v>
      </c>
      <c r="W14" s="560"/>
      <c r="X14" s="460" t="str">
        <f t="shared" ref="X14" ca="1" si="6">IFERROR(VLOOKUP(AT14,$E$4:$Q$6,4,0),"")&amp;IFERROR(VLOOKUP(AT14,$AB$4:$AN$7,4,0),"")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e">
        <f>#REF!</f>
        <v>#REF!</v>
      </c>
      <c r="AJ14" s="456"/>
      <c r="AK14" s="456"/>
      <c r="AL14" s="456"/>
      <c r="AM14" s="456"/>
      <c r="AN14" s="456"/>
      <c r="AO14" s="457"/>
      <c r="AP14" s="458"/>
      <c r="AS14" s="18">
        <v>2</v>
      </c>
      <c r="AT14" s="18">
        <v>3</v>
      </c>
    </row>
    <row r="15" spans="1:53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4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3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7">IFERROR(VLOOKUP(AS16,$E$4:$Q$6,4,0),"")&amp;IFERROR(VLOOKUP(AS16,$AB$4:$AN$7,4,0),"")</f>
        <v/>
      </c>
      <c r="K16" s="555"/>
      <c r="L16" s="555"/>
      <c r="M16" s="555"/>
      <c r="N16" s="555"/>
      <c r="O16" s="555"/>
      <c r="P16" s="556"/>
      <c r="Q16" s="559">
        <f t="shared" ref="Q16" si="8">IF(OR(S16="",S17=""),"",S16+S17)</f>
        <v>2</v>
      </c>
      <c r="R16" s="560"/>
      <c r="S16" s="2">
        <v>1</v>
      </c>
      <c r="T16" s="3" t="s">
        <v>21</v>
      </c>
      <c r="U16" s="2">
        <v>0</v>
      </c>
      <c r="V16" s="559">
        <f t="shared" ref="V16" si="9">IF(OR(U16="",U17=""),"",U16+U17)</f>
        <v>0</v>
      </c>
      <c r="W16" s="560"/>
      <c r="X16" s="460" t="str">
        <f t="shared" ref="X16" ca="1" si="10">IFERROR(VLOOKUP(AT16,$E$4:$Q$6,4,0),"")&amp;IFERROR(VLOOKUP(AT16,$AB$4:$AN$7,4,0),"")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e">
        <f>#REF!</f>
        <v>#REF!</v>
      </c>
      <c r="AJ16" s="456"/>
      <c r="AK16" s="456"/>
      <c r="AL16" s="456"/>
      <c r="AM16" s="456"/>
      <c r="AN16" s="456"/>
      <c r="AO16" s="457"/>
      <c r="AP16" s="458"/>
      <c r="AS16" s="18">
        <v>5</v>
      </c>
      <c r="AT16" s="18">
        <v>6</v>
      </c>
    </row>
    <row r="17" spans="1:68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1</v>
      </c>
      <c r="T17" s="5" t="s">
        <v>21</v>
      </c>
      <c r="U17" s="4">
        <v>0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8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1">IFERROR(VLOOKUP(AS18,$E$4:$Q$6,4,0),"")&amp;IFERROR(VLOOKUP(AS18,$AB$4:$AN$7,4,0),"")</f>
        <v/>
      </c>
      <c r="K18" s="555"/>
      <c r="L18" s="555"/>
      <c r="M18" s="555"/>
      <c r="N18" s="555"/>
      <c r="O18" s="555"/>
      <c r="P18" s="556"/>
      <c r="Q18" s="559">
        <f t="shared" ref="Q18" si="12">IF(OR(S18="",S19=""),"",S18+S19)</f>
        <v>3</v>
      </c>
      <c r="R18" s="560"/>
      <c r="S18" s="2">
        <v>2</v>
      </c>
      <c r="T18" s="3" t="s">
        <v>21</v>
      </c>
      <c r="U18" s="2">
        <v>1</v>
      </c>
      <c r="V18" s="559">
        <f t="shared" ref="V18" si="13">IF(OR(U18="",U19=""),"",U18+U19)</f>
        <v>1</v>
      </c>
      <c r="W18" s="560"/>
      <c r="X18" s="460" t="str">
        <f t="shared" ref="X18" ca="1" si="14">IFERROR(VLOOKUP(AT18,$E$4:$Q$6,4,0),"")&amp;IFERROR(VLOOKUP(AT18,$AB$4:$AN$7,4,0),"")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e">
        <f>#REF!</f>
        <v>#REF!</v>
      </c>
      <c r="AJ18" s="456"/>
      <c r="AK18" s="456"/>
      <c r="AL18" s="456"/>
      <c r="AM18" s="456"/>
      <c r="AN18" s="456"/>
      <c r="AO18" s="457"/>
      <c r="AP18" s="458"/>
      <c r="AS18" s="18">
        <v>1</v>
      </c>
      <c r="AT18" s="18">
        <v>3</v>
      </c>
    </row>
    <row r="19" spans="1:68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1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8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5">IFERROR(VLOOKUP(AS20,$E$4:$Q$6,4,0),"")&amp;IFERROR(VLOOKUP(AS20,$AB$4:$AN$7,4,0),"")</f>
        <v/>
      </c>
      <c r="K20" s="555"/>
      <c r="L20" s="555"/>
      <c r="M20" s="555"/>
      <c r="N20" s="555"/>
      <c r="O20" s="555"/>
      <c r="P20" s="556"/>
      <c r="Q20" s="559">
        <f t="shared" ref="Q20" si="16">IF(OR(S20="",S21=""),"",S20+S21)</f>
        <v>2</v>
      </c>
      <c r="R20" s="560"/>
      <c r="S20" s="2">
        <v>2</v>
      </c>
      <c r="T20" s="3" t="s">
        <v>21</v>
      </c>
      <c r="U20" s="2">
        <v>0</v>
      </c>
      <c r="V20" s="559">
        <f t="shared" ref="V20" si="17">IF(OR(U20="",U21=""),"",U20+U21)</f>
        <v>0</v>
      </c>
      <c r="W20" s="560"/>
      <c r="X20" s="460" t="str">
        <f t="shared" ref="X20" ca="1" si="18">IFERROR(VLOOKUP(AT20,$E$4:$Q$6,4,0),"")&amp;IFERROR(VLOOKUP(AT20,$AB$4:$AN$7,4,0),"")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e">
        <f>#REF!</f>
        <v>#REF!</v>
      </c>
      <c r="AJ20" s="456"/>
      <c r="AK20" s="456"/>
      <c r="AL20" s="456"/>
      <c r="AM20" s="456"/>
      <c r="AN20" s="456"/>
      <c r="AO20" s="457"/>
      <c r="AP20" s="458"/>
      <c r="AS20" s="18">
        <v>4</v>
      </c>
      <c r="AT20" s="18">
        <v>6</v>
      </c>
    </row>
    <row r="21" spans="1:68" ht="14.25" customHeight="1" thickBot="1" x14ac:dyDescent="0.45">
      <c r="B21" s="563"/>
      <c r="C21" s="564"/>
      <c r="D21" s="565"/>
      <c r="E21" s="566"/>
      <c r="F21" s="469"/>
      <c r="G21" s="470"/>
      <c r="H21" s="470"/>
      <c r="I21" s="471"/>
      <c r="J21" s="529"/>
      <c r="K21" s="529"/>
      <c r="L21" s="529"/>
      <c r="M21" s="529"/>
      <c r="N21" s="529"/>
      <c r="O21" s="529"/>
      <c r="P21" s="530"/>
      <c r="Q21" s="533"/>
      <c r="R21" s="534"/>
      <c r="S21" s="6">
        <v>0</v>
      </c>
      <c r="T21" s="7" t="s">
        <v>21</v>
      </c>
      <c r="U21" s="6">
        <v>0</v>
      </c>
      <c r="V21" s="533"/>
      <c r="W21" s="534"/>
      <c r="X21" s="463"/>
      <c r="Y21" s="464"/>
      <c r="Z21" s="464"/>
      <c r="AA21" s="464"/>
      <c r="AB21" s="464"/>
      <c r="AC21" s="464"/>
      <c r="AD21" s="465"/>
      <c r="AE21" s="469"/>
      <c r="AF21" s="470"/>
      <c r="AG21" s="470"/>
      <c r="AH21" s="471"/>
      <c r="AI21" s="472"/>
      <c r="AJ21" s="473"/>
      <c r="AK21" s="473"/>
      <c r="AL21" s="473"/>
      <c r="AM21" s="473"/>
      <c r="AN21" s="473"/>
      <c r="AO21" s="474"/>
      <c r="AP21" s="475"/>
    </row>
    <row r="22" spans="1:68" ht="14.25" customHeight="1" x14ac:dyDescent="0.4">
      <c r="B22" s="429">
        <v>7</v>
      </c>
      <c r="C22" s="542">
        <v>0.55555555555555558</v>
      </c>
      <c r="D22" s="543">
        <v>0.4375</v>
      </c>
      <c r="E22" s="544"/>
      <c r="F22" s="417"/>
      <c r="G22" s="418"/>
      <c r="H22" s="418"/>
      <c r="I22" s="419"/>
      <c r="J22" s="429" t="str">
        <f>D4&amp;"1位"</f>
        <v>ｉ1位</v>
      </c>
      <c r="K22" s="430"/>
      <c r="L22" s="437" t="s">
        <v>95</v>
      </c>
      <c r="M22" s="438"/>
      <c r="N22" s="438"/>
      <c r="O22" s="438"/>
      <c r="P22" s="439"/>
      <c r="Q22" s="548">
        <f t="shared" ref="Q22" si="19">IF(OR(S22="",S23=""),"",S22+S23)</f>
        <v>0</v>
      </c>
      <c r="R22" s="548"/>
      <c r="S22" s="12">
        <v>0</v>
      </c>
      <c r="T22" s="13" t="s">
        <v>21</v>
      </c>
      <c r="U22" s="12">
        <v>4</v>
      </c>
      <c r="V22" s="548">
        <f t="shared" ref="V22" si="20">IF(OR(U22="",U23=""),"",U22+U23)</f>
        <v>4</v>
      </c>
      <c r="W22" s="548"/>
      <c r="X22" s="443" t="s">
        <v>96</v>
      </c>
      <c r="Y22" s="444"/>
      <c r="Z22" s="444"/>
      <c r="AA22" s="444"/>
      <c r="AB22" s="445"/>
      <c r="AC22" s="433" t="str">
        <f>AA4&amp;"1位"</f>
        <v>ｊ1位</v>
      </c>
      <c r="AD22" s="434"/>
      <c r="AE22" s="417"/>
      <c r="AF22" s="418"/>
      <c r="AG22" s="418"/>
      <c r="AH22" s="419"/>
      <c r="AI22" s="423" t="e">
        <f>#REF!</f>
        <v>#REF!</v>
      </c>
      <c r="AJ22" s="423"/>
      <c r="AK22" s="423"/>
      <c r="AL22" s="423"/>
      <c r="AM22" s="423"/>
      <c r="AN22" s="423"/>
      <c r="AO22" s="424"/>
      <c r="AP22" s="425"/>
    </row>
    <row r="23" spans="1:68" ht="14.25" customHeight="1" thickBot="1" x14ac:dyDescent="0.45">
      <c r="B23" s="541"/>
      <c r="C23" s="545"/>
      <c r="D23" s="546"/>
      <c r="E23" s="547"/>
      <c r="F23" s="420"/>
      <c r="G23" s="421"/>
      <c r="H23" s="421"/>
      <c r="I23" s="422"/>
      <c r="J23" s="431"/>
      <c r="K23" s="432"/>
      <c r="L23" s="440"/>
      <c r="M23" s="441"/>
      <c r="N23" s="441"/>
      <c r="O23" s="441"/>
      <c r="P23" s="442"/>
      <c r="Q23" s="549"/>
      <c r="R23" s="549"/>
      <c r="S23" s="14">
        <v>0</v>
      </c>
      <c r="T23" s="15" t="s">
        <v>21</v>
      </c>
      <c r="U23" s="14">
        <v>0</v>
      </c>
      <c r="V23" s="549"/>
      <c r="W23" s="549"/>
      <c r="X23" s="446"/>
      <c r="Y23" s="447"/>
      <c r="Z23" s="447"/>
      <c r="AA23" s="447"/>
      <c r="AB23" s="448"/>
      <c r="AC23" s="435"/>
      <c r="AD23" s="436"/>
      <c r="AE23" s="420"/>
      <c r="AF23" s="421"/>
      <c r="AG23" s="421"/>
      <c r="AH23" s="422"/>
      <c r="AI23" s="426"/>
      <c r="AJ23" s="426"/>
      <c r="AK23" s="426"/>
      <c r="AL23" s="426"/>
      <c r="AM23" s="426"/>
      <c r="AN23" s="426"/>
      <c r="AO23" s="427"/>
      <c r="AP23" s="428"/>
    </row>
    <row r="24" spans="1:68" ht="14.25" hidden="1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>IFERROR(VLOOKUP(組合せ①!#REF!,$I$4:$T$6,3,0),"")&amp;IFERROR(VLOOKUP(組合せ①!#REF!,$Y$4:$AJ$7,3,0),"")</f>
        <v/>
      </c>
      <c r="K24" s="555"/>
      <c r="L24" s="555"/>
      <c r="M24" s="555"/>
      <c r="N24" s="555"/>
      <c r="O24" s="555"/>
      <c r="P24" s="556"/>
      <c r="Q24" s="559" t="str">
        <f t="shared" ref="Q24" si="21">IF(OR(S24="",S25=""),"",S24+S25)</f>
        <v/>
      </c>
      <c r="R24" s="560"/>
      <c r="S24" s="2"/>
      <c r="T24" s="3" t="s">
        <v>21</v>
      </c>
      <c r="U24" s="2"/>
      <c r="V24" s="559" t="str">
        <f t="shared" ref="V24" si="22">IF(OR(U24="",U25=""),"",U24+U25)</f>
        <v/>
      </c>
      <c r="W24" s="560"/>
      <c r="X24" s="460" t="str">
        <f>IFERROR(VLOOKUP(組合せ①!#REF!,$I$4:$T$6,3,0),"")&amp;IFERROR(VLOOKUP(組合せ①!#REF!,$Y$4:$AJ$7,3,0),"")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</row>
    <row r="25" spans="1:68" ht="14.25" hidden="1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/>
      <c r="T25" s="5" t="s">
        <v>21</v>
      </c>
      <c r="U25" s="4"/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8" ht="14.25" hidden="1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>IFERROR(VLOOKUP(組合せ①!#REF!,$I$4:$T$6,3,0),"")&amp;IFERROR(VLOOKUP(組合せ①!#REF!,$Y$4:$AJ$7,3,0),"")</f>
        <v/>
      </c>
      <c r="K26" s="529"/>
      <c r="L26" s="529"/>
      <c r="M26" s="529"/>
      <c r="N26" s="529"/>
      <c r="O26" s="529"/>
      <c r="P26" s="530"/>
      <c r="Q26" s="533" t="str">
        <f t="shared" ref="Q26" si="23">IF(OR(S26="",S27=""),"",S26+S27)</f>
        <v/>
      </c>
      <c r="R26" s="534"/>
      <c r="S26" s="2"/>
      <c r="T26" s="3" t="s">
        <v>21</v>
      </c>
      <c r="U26" s="2"/>
      <c r="V26" s="533" t="str">
        <f t="shared" ref="V26" si="24">IF(OR(U26="",U27=""),"",U26+U27)</f>
        <v/>
      </c>
      <c r="W26" s="534"/>
      <c r="X26" s="537" t="str">
        <f>IFERROR(VLOOKUP(組合せ①!#REF!,$I$4:$T$6,3,0),"")&amp;IFERROR(VLOOKUP(組合せ①!#REF!,$Y$4:$AJ$7,3,0),"")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</row>
    <row r="27" spans="1:68" ht="14.25" hidden="1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/>
      <c r="T27" s="11" t="s">
        <v>21</v>
      </c>
      <c r="U27" s="10"/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8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D4&amp;"1位"</f>
        <v>ｉ1位</v>
      </c>
      <c r="K28" s="430"/>
      <c r="L28" s="437"/>
      <c r="M28" s="438"/>
      <c r="N28" s="438"/>
      <c r="O28" s="438"/>
      <c r="P28" s="439"/>
      <c r="Q28" s="548" t="str">
        <f t="shared" ref="Q28" si="25">IF(OR(S28="",S29=""),"",S28+S29)</f>
        <v/>
      </c>
      <c r="R28" s="548"/>
      <c r="S28" s="12"/>
      <c r="T28" s="13" t="s">
        <v>21</v>
      </c>
      <c r="U28" s="12"/>
      <c r="V28" s="548" t="str">
        <f t="shared" ref="V28" si="26">IF(OR(U28="",U29=""),"",U28+U29)</f>
        <v/>
      </c>
      <c r="W28" s="548"/>
      <c r="X28" s="443"/>
      <c r="Y28" s="444"/>
      <c r="Z28" s="444"/>
      <c r="AA28" s="444"/>
      <c r="AB28" s="445"/>
      <c r="AC28" s="433" t="str">
        <f>AA4&amp;"1位"</f>
        <v>ｊ1位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</row>
    <row r="29" spans="1:68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8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44"/>
      <c r="AT30" s="44"/>
    </row>
    <row r="31" spans="1:68" s="46" customFormat="1" ht="11.25" customHeight="1" x14ac:dyDescent="0.4">
      <c r="B31" s="512"/>
      <c r="C31" s="514" t="str">
        <f>D4</f>
        <v>ｉ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L31" s="47"/>
      <c r="AM31" s="47"/>
      <c r="AN31" s="47"/>
      <c r="AO31" s="47"/>
      <c r="AP31" s="47"/>
      <c r="AQ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L32" s="47"/>
      <c r="AM32" s="47"/>
      <c r="AN32" s="47"/>
      <c r="AO32" s="47"/>
      <c r="AP32" s="47"/>
      <c r="AQ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2:68" s="46" customFormat="1" ht="11.25" customHeight="1" x14ac:dyDescent="0.4">
      <c r="B33" s="635">
        <v>1</v>
      </c>
      <c r="C33" s="506" t="e">
        <f ca="1">H4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2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○</v>
      </c>
      <c r="V33" s="490">
        <f>$Q$18</f>
        <v>3</v>
      </c>
      <c r="W33" s="491"/>
      <c r="X33" s="494" t="s">
        <v>10</v>
      </c>
      <c r="Y33" s="490">
        <f>$V$18</f>
        <v>1</v>
      </c>
      <c r="Z33" s="487"/>
      <c r="AA33" s="486">
        <f t="shared" ref="AA33:AA37" si="27">IF(AND($J33="",$P33="",$V33=""),"",COUNTIF($I33:$Z33,"○")*3+COUNTIF($I33:$Z33,"△")*1)</f>
        <v>6</v>
      </c>
      <c r="AB33" s="487"/>
      <c r="AC33" s="486">
        <f t="shared" ref="AC33:AC37" si="28">IF(AND($J33="",$P33="",$V33=""),"",SUM($J33,$P33,$V33))</f>
        <v>5</v>
      </c>
      <c r="AD33" s="487"/>
      <c r="AE33" s="486">
        <f t="shared" ref="AE33:AE37" si="29">IF(AND($M33="",$S33="",$Y33=""),"",SUM($M33,$S33,$Y33))</f>
        <v>1</v>
      </c>
      <c r="AF33" s="487"/>
      <c r="AG33" s="486">
        <f t="shared" ref="AG33:AG37" si="30">IF(OR(AC33="",AE33=""),"",AC33-AE33)</f>
        <v>4</v>
      </c>
      <c r="AH33" s="457"/>
      <c r="AI33" s="487"/>
      <c r="AJ33" s="486">
        <v>1</v>
      </c>
      <c r="AK33" s="487"/>
      <c r="AL33" s="47"/>
      <c r="AM33" s="47"/>
      <c r="AN33" s="47"/>
      <c r="AO33" s="47"/>
      <c r="AP33" s="47"/>
      <c r="AQ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spans="2:68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L34" s="47"/>
      <c r="AM34" s="47"/>
      <c r="AN34" s="47"/>
      <c r="AO34" s="47"/>
      <c r="AP34" s="47"/>
      <c r="AQ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s="46" customFormat="1" ht="11.25" customHeight="1" x14ac:dyDescent="0.4">
      <c r="B35" s="635">
        <v>2</v>
      </c>
      <c r="C35" s="506" t="e">
        <f ca="1">H5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2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$Q$14</f>
        <v>0</v>
      </c>
      <c r="W35" s="491"/>
      <c r="X35" s="494" t="s">
        <v>10</v>
      </c>
      <c r="Y35" s="490">
        <f>$V$14</f>
        <v>4</v>
      </c>
      <c r="Z35" s="487"/>
      <c r="AA35" s="486">
        <f t="shared" si="27"/>
        <v>0</v>
      </c>
      <c r="AB35" s="487"/>
      <c r="AC35" s="486">
        <f t="shared" si="28"/>
        <v>0</v>
      </c>
      <c r="AD35" s="487"/>
      <c r="AE35" s="486">
        <f t="shared" si="29"/>
        <v>6</v>
      </c>
      <c r="AF35" s="487"/>
      <c r="AG35" s="486">
        <f t="shared" si="30"/>
        <v>-6</v>
      </c>
      <c r="AH35" s="457"/>
      <c r="AI35" s="487"/>
      <c r="AJ35" s="486">
        <v>3</v>
      </c>
      <c r="AK35" s="487"/>
      <c r="AL35" s="47"/>
      <c r="AM35" s="47"/>
      <c r="AN35" s="47"/>
      <c r="AO35" s="47"/>
      <c r="AP35" s="47"/>
      <c r="AQ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</row>
    <row r="36" spans="2:68" s="46" customFormat="1" ht="11.25" customHeight="1" thickBot="1" x14ac:dyDescent="0.45">
      <c r="B36" s="635"/>
      <c r="C36" s="959"/>
      <c r="D36" s="474"/>
      <c r="E36" s="474"/>
      <c r="F36" s="474"/>
      <c r="G36" s="474"/>
      <c r="H36" s="960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L36" s="47"/>
      <c r="AM36" s="47"/>
      <c r="AN36" s="47"/>
      <c r="AO36" s="47"/>
      <c r="AP36" s="47"/>
      <c r="AQ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2:68" s="46" customFormat="1" ht="11.25" customHeight="1" x14ac:dyDescent="0.4">
      <c r="B37" s="954">
        <v>3</v>
      </c>
      <c r="C37" s="955" t="e">
        <f ca="1">H6</f>
        <v>#REF!</v>
      </c>
      <c r="D37" s="424"/>
      <c r="E37" s="424"/>
      <c r="F37" s="424"/>
      <c r="G37" s="424"/>
      <c r="H37" s="425"/>
      <c r="I37" s="957" t="str">
        <f>IF(OR(J37="",M37=""),"",IF(J37&gt;M37,"○",IF(J37=M37,"△","●")))</f>
        <v>●</v>
      </c>
      <c r="J37" s="490">
        <f>IF(Y33="","",Y33)</f>
        <v>1</v>
      </c>
      <c r="K37" s="491"/>
      <c r="L37" s="494" t="s">
        <v>10</v>
      </c>
      <c r="M37" s="490">
        <f>IF(V33="","",V33)</f>
        <v>3</v>
      </c>
      <c r="N37" s="487"/>
      <c r="O37" s="502" t="str">
        <f>IF(OR(P37="",S37=""),"",IF(P37&gt;S37,"○",IF(P37=S37,"△","●")))</f>
        <v>○</v>
      </c>
      <c r="P37" s="490">
        <f>IF(Y35="","",Y35)</f>
        <v>4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27"/>
        <v>3</v>
      </c>
      <c r="AB37" s="487"/>
      <c r="AC37" s="486">
        <f t="shared" si="28"/>
        <v>5</v>
      </c>
      <c r="AD37" s="487"/>
      <c r="AE37" s="486">
        <f t="shared" si="29"/>
        <v>3</v>
      </c>
      <c r="AF37" s="487"/>
      <c r="AG37" s="486">
        <f t="shared" si="30"/>
        <v>2</v>
      </c>
      <c r="AH37" s="457"/>
      <c r="AI37" s="487"/>
      <c r="AJ37" s="486">
        <v>2</v>
      </c>
      <c r="AK37" s="487"/>
      <c r="AL37" s="47"/>
      <c r="AM37" s="47"/>
      <c r="AN37" s="47"/>
      <c r="AO37" s="47"/>
      <c r="AP37" s="47"/>
      <c r="AQ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</row>
    <row r="38" spans="2:68" s="46" customFormat="1" ht="11.25" customHeight="1" thickBot="1" x14ac:dyDescent="0.45">
      <c r="B38" s="954"/>
      <c r="C38" s="956"/>
      <c r="D38" s="427"/>
      <c r="E38" s="427"/>
      <c r="F38" s="427"/>
      <c r="G38" s="427"/>
      <c r="H38" s="428"/>
      <c r="I38" s="958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L38" s="47"/>
      <c r="AM38" s="47"/>
      <c r="AN38" s="47"/>
      <c r="AO38" s="47"/>
      <c r="AP38" s="47"/>
      <c r="AQ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</row>
    <row r="39" spans="2:68" s="46" customFormat="1" ht="11.25" customHeight="1" x14ac:dyDescent="0.4">
      <c r="AL39" s="47"/>
      <c r="AM39" s="47"/>
      <c r="AN39" s="47"/>
      <c r="AO39" s="47"/>
      <c r="AP39" s="47"/>
      <c r="AQ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</row>
    <row r="40" spans="2:68" s="46" customFormat="1" ht="11.25" customHeight="1" x14ac:dyDescent="0.4">
      <c r="B40" s="512"/>
      <c r="C40" s="514" t="str">
        <f>AA4</f>
        <v>ｊ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57"/>
      <c r="AA40" s="486" t="s">
        <v>22</v>
      </c>
      <c r="AB40" s="487"/>
      <c r="AC40" s="486" t="s">
        <v>19</v>
      </c>
      <c r="AD40" s="487"/>
      <c r="AE40" s="486" t="s">
        <v>23</v>
      </c>
      <c r="AF40" s="487"/>
      <c r="AG40" s="486" t="s">
        <v>24</v>
      </c>
      <c r="AH40" s="457"/>
      <c r="AI40" s="487"/>
      <c r="AJ40" s="486" t="s">
        <v>25</v>
      </c>
      <c r="AK40" s="487"/>
      <c r="AL40" s="51"/>
      <c r="AM40" s="51"/>
      <c r="AN40" s="51"/>
      <c r="AO40" s="51"/>
      <c r="AP40" s="51"/>
      <c r="AQ40" s="51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</row>
    <row r="41" spans="2:68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78"/>
      <c r="AA41" s="488"/>
      <c r="AB41" s="489"/>
      <c r="AC41" s="488"/>
      <c r="AD41" s="489"/>
      <c r="AE41" s="488"/>
      <c r="AF41" s="489"/>
      <c r="AG41" s="488"/>
      <c r="AH41" s="478"/>
      <c r="AI41" s="489"/>
      <c r="AJ41" s="488"/>
      <c r="AK41" s="489"/>
      <c r="AL41" s="51"/>
      <c r="AM41" s="51"/>
      <c r="AN41" s="51"/>
      <c r="AO41" s="51"/>
      <c r="AP41" s="51"/>
      <c r="AQ41" s="51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</row>
    <row r="42" spans="2:68" s="46" customFormat="1" ht="11.25" customHeight="1" x14ac:dyDescent="0.4">
      <c r="B42" s="635">
        <v>4</v>
      </c>
      <c r="C42" s="506" t="e">
        <f ca="1">AE4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657" t="str">
        <f>IF(OR(P42="",S42=""),"",IF(P42&gt;S42,"○",IF(P42=S42,"△","●")))</f>
        <v>○</v>
      </c>
      <c r="P42" s="490">
        <f>$Q$12</f>
        <v>6</v>
      </c>
      <c r="Q42" s="491"/>
      <c r="R42" s="457" t="s">
        <v>10</v>
      </c>
      <c r="S42" s="490">
        <f>$V$12</f>
        <v>0</v>
      </c>
      <c r="T42" s="487"/>
      <c r="U42" s="657" t="str">
        <f>IF(OR(V42="",Y42=""),"",IF(V42&gt;Y42,"○",IF(V42=Y42,"△","●")))</f>
        <v>○</v>
      </c>
      <c r="V42" s="490">
        <f>$Q$20</f>
        <v>2</v>
      </c>
      <c r="W42" s="491"/>
      <c r="X42" s="457" t="s">
        <v>10</v>
      </c>
      <c r="Y42" s="490">
        <f>$V$20</f>
        <v>0</v>
      </c>
      <c r="Z42" s="457"/>
      <c r="AA42" s="486">
        <f t="shared" ref="AA42:AA46" si="31">IF(AND($J42="",$P42="",$V42=""),"",COUNTIF($I42:$Z42,"○")*3+COUNTIF($I42:$Z42,"△")*1)</f>
        <v>6</v>
      </c>
      <c r="AB42" s="487"/>
      <c r="AC42" s="486">
        <f t="shared" ref="AC42:AC46" si="32">IF(AND($J42="",$P42="",$V42=""),"",SUM($J42,$P42,$V42))</f>
        <v>8</v>
      </c>
      <c r="AD42" s="487"/>
      <c r="AE42" s="486">
        <f t="shared" ref="AE42:AE46" si="33">IF(AND($M42="",$S42="",$Y42=""),"",SUM($M42,$S42,$Y42))</f>
        <v>0</v>
      </c>
      <c r="AF42" s="487"/>
      <c r="AG42" s="486">
        <f t="shared" ref="AG42" si="34">IF(OR(AC42="",AE42=""),"",AC42-AE42)</f>
        <v>8</v>
      </c>
      <c r="AH42" s="457"/>
      <c r="AI42" s="487"/>
      <c r="AJ42" s="486">
        <v>1</v>
      </c>
      <c r="AK42" s="487"/>
      <c r="AL42" s="51"/>
      <c r="AM42" s="51"/>
      <c r="AN42" s="51"/>
      <c r="AO42" s="51"/>
      <c r="AP42" s="51"/>
      <c r="AQ42" s="51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</row>
    <row r="43" spans="2:68" s="46" customFormat="1" ht="11.25" customHeight="1" thickBot="1" x14ac:dyDescent="0.45">
      <c r="B43" s="635"/>
      <c r="C43" s="959"/>
      <c r="D43" s="474"/>
      <c r="E43" s="474"/>
      <c r="F43" s="474"/>
      <c r="G43" s="474"/>
      <c r="H43" s="960"/>
      <c r="I43" s="499"/>
      <c r="J43" s="500"/>
      <c r="K43" s="500"/>
      <c r="L43" s="500"/>
      <c r="M43" s="500"/>
      <c r="N43" s="501"/>
      <c r="O43" s="658"/>
      <c r="P43" s="492"/>
      <c r="Q43" s="493"/>
      <c r="R43" s="478"/>
      <c r="S43" s="492"/>
      <c r="T43" s="489"/>
      <c r="U43" s="658"/>
      <c r="V43" s="492"/>
      <c r="W43" s="493"/>
      <c r="X43" s="478"/>
      <c r="Y43" s="492"/>
      <c r="Z43" s="478"/>
      <c r="AA43" s="488"/>
      <c r="AB43" s="489"/>
      <c r="AC43" s="488"/>
      <c r="AD43" s="489"/>
      <c r="AE43" s="488"/>
      <c r="AF43" s="489"/>
      <c r="AG43" s="488"/>
      <c r="AH43" s="478"/>
      <c r="AI43" s="489"/>
      <c r="AJ43" s="488"/>
      <c r="AK43" s="489"/>
      <c r="AL43" s="51"/>
      <c r="AM43" s="51"/>
      <c r="AN43" s="51"/>
      <c r="AO43" s="51"/>
      <c r="AP43" s="51"/>
      <c r="AQ43" s="51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</row>
    <row r="44" spans="2:68" s="46" customFormat="1" ht="11.25" customHeight="1" x14ac:dyDescent="0.4">
      <c r="B44" s="954">
        <v>5</v>
      </c>
      <c r="C44" s="955" t="e">
        <f ca="1">AE5</f>
        <v>#REF!</v>
      </c>
      <c r="D44" s="424"/>
      <c r="E44" s="424"/>
      <c r="F44" s="424"/>
      <c r="G44" s="424"/>
      <c r="H44" s="425"/>
      <c r="I44" s="966" t="str">
        <f t="shared" ref="I44:I46" si="35">IF(OR(J44="",M44=""),"",IF(J44&gt;M44,"○",IF(J44=M44,"△","●")))</f>
        <v>●</v>
      </c>
      <c r="J44" s="490">
        <f>IF(S42="","",S42)</f>
        <v>0</v>
      </c>
      <c r="K44" s="491"/>
      <c r="L44" s="457" t="s">
        <v>10</v>
      </c>
      <c r="M44" s="490">
        <f>IF(P42="","",P42)</f>
        <v>6</v>
      </c>
      <c r="N44" s="487"/>
      <c r="O44" s="496"/>
      <c r="P44" s="497"/>
      <c r="Q44" s="497"/>
      <c r="R44" s="497"/>
      <c r="S44" s="497"/>
      <c r="T44" s="498"/>
      <c r="U44" s="657" t="str">
        <f>IF(OR(V44="",Y44=""),"",IF(V44&gt;Y44,"○",IF(V44=Y44,"△","●")))</f>
        <v>○</v>
      </c>
      <c r="V44" s="490">
        <f>$Q$16</f>
        <v>2</v>
      </c>
      <c r="W44" s="491"/>
      <c r="X44" s="457" t="s">
        <v>10</v>
      </c>
      <c r="Y44" s="490">
        <f>$V$16</f>
        <v>0</v>
      </c>
      <c r="Z44" s="457"/>
      <c r="AA44" s="486">
        <f t="shared" si="31"/>
        <v>3</v>
      </c>
      <c r="AB44" s="487"/>
      <c r="AC44" s="486">
        <f t="shared" si="32"/>
        <v>2</v>
      </c>
      <c r="AD44" s="487"/>
      <c r="AE44" s="486">
        <f t="shared" si="33"/>
        <v>6</v>
      </c>
      <c r="AF44" s="487"/>
      <c r="AG44" s="486">
        <f t="shared" ref="AG44" si="36">IF(OR(AC44="",AE44=""),"",AC44-AE44)</f>
        <v>-4</v>
      </c>
      <c r="AH44" s="457"/>
      <c r="AI44" s="487"/>
      <c r="AJ44" s="486">
        <v>2</v>
      </c>
      <c r="AK44" s="487"/>
      <c r="AL44" s="51"/>
      <c r="AM44" s="51"/>
      <c r="AN44" s="51"/>
      <c r="AO44" s="51"/>
      <c r="AP44" s="51"/>
      <c r="AQ44" s="51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</row>
    <row r="45" spans="2:68" s="46" customFormat="1" ht="11.25" customHeight="1" thickBot="1" x14ac:dyDescent="0.45">
      <c r="B45" s="954"/>
      <c r="C45" s="956"/>
      <c r="D45" s="427"/>
      <c r="E45" s="427"/>
      <c r="F45" s="427"/>
      <c r="G45" s="427"/>
      <c r="H45" s="428"/>
      <c r="I45" s="967"/>
      <c r="J45" s="492"/>
      <c r="K45" s="493"/>
      <c r="L45" s="478"/>
      <c r="M45" s="492"/>
      <c r="N45" s="489"/>
      <c r="O45" s="499"/>
      <c r="P45" s="500"/>
      <c r="Q45" s="500"/>
      <c r="R45" s="500"/>
      <c r="S45" s="500"/>
      <c r="T45" s="501"/>
      <c r="U45" s="658"/>
      <c r="V45" s="492"/>
      <c r="W45" s="493"/>
      <c r="X45" s="478"/>
      <c r="Y45" s="492"/>
      <c r="Z45" s="478"/>
      <c r="AA45" s="488"/>
      <c r="AB45" s="489"/>
      <c r="AC45" s="488"/>
      <c r="AD45" s="489"/>
      <c r="AE45" s="488"/>
      <c r="AF45" s="489"/>
      <c r="AG45" s="488"/>
      <c r="AH45" s="478"/>
      <c r="AI45" s="489"/>
      <c r="AJ45" s="488"/>
      <c r="AK45" s="489"/>
      <c r="AL45" s="51"/>
      <c r="AM45" s="51"/>
      <c r="AN45" s="51"/>
      <c r="AO45" s="51"/>
      <c r="AP45" s="51"/>
      <c r="AQ45" s="51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</row>
    <row r="46" spans="2:68" s="46" customFormat="1" ht="11.25" customHeight="1" x14ac:dyDescent="0.4">
      <c r="B46" s="635">
        <v>6</v>
      </c>
      <c r="C46" s="961" t="e">
        <f ca="1">AE6</f>
        <v>#REF!</v>
      </c>
      <c r="D46" s="474"/>
      <c r="E46" s="474"/>
      <c r="F46" s="474"/>
      <c r="G46" s="474"/>
      <c r="H46" s="960"/>
      <c r="I46" s="657" t="str">
        <f t="shared" si="35"/>
        <v>●</v>
      </c>
      <c r="J46" s="490">
        <f>IF(Y42="","",Y42)</f>
        <v>0</v>
      </c>
      <c r="K46" s="491"/>
      <c r="L46" s="457" t="s">
        <v>10</v>
      </c>
      <c r="M46" s="490">
        <f>IF(V42="","",V42)</f>
        <v>2</v>
      </c>
      <c r="N46" s="487"/>
      <c r="O46" s="657" t="str">
        <f>IF(OR(P46="",S46=""),"",IF(P46&gt;S46,"○",IF(P46=S46,"△","●")))</f>
        <v>●</v>
      </c>
      <c r="P46" s="490">
        <f>IF(Y44="","",Y44)</f>
        <v>0</v>
      </c>
      <c r="Q46" s="491"/>
      <c r="R46" s="457" t="s">
        <v>10</v>
      </c>
      <c r="S46" s="490">
        <f>IF(V44="","",V44)</f>
        <v>2</v>
      </c>
      <c r="T46" s="487"/>
      <c r="U46" s="496"/>
      <c r="V46" s="497"/>
      <c r="W46" s="497"/>
      <c r="X46" s="497"/>
      <c r="Y46" s="497"/>
      <c r="Z46" s="497"/>
      <c r="AA46" s="486">
        <f t="shared" si="31"/>
        <v>0</v>
      </c>
      <c r="AB46" s="487"/>
      <c r="AC46" s="486">
        <f t="shared" si="32"/>
        <v>0</v>
      </c>
      <c r="AD46" s="487"/>
      <c r="AE46" s="486">
        <f t="shared" si="33"/>
        <v>4</v>
      </c>
      <c r="AF46" s="487"/>
      <c r="AG46" s="486">
        <f t="shared" ref="AG46" si="37">IF(OR(AC46="",AE46=""),"",AC46-AE46)</f>
        <v>-4</v>
      </c>
      <c r="AH46" s="457"/>
      <c r="AI46" s="487"/>
      <c r="AJ46" s="486">
        <v>3</v>
      </c>
      <c r="AK46" s="487"/>
      <c r="AL46" s="51"/>
      <c r="AM46" s="51"/>
      <c r="AN46" s="51"/>
      <c r="AO46" s="51"/>
      <c r="AP46" s="51"/>
      <c r="AQ46" s="51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s="46" customFormat="1" ht="11.25" customHeight="1" x14ac:dyDescent="0.4">
      <c r="B47" s="635"/>
      <c r="C47" s="488"/>
      <c r="D47" s="478"/>
      <c r="E47" s="478"/>
      <c r="F47" s="478"/>
      <c r="G47" s="478"/>
      <c r="H47" s="489"/>
      <c r="I47" s="658"/>
      <c r="J47" s="492"/>
      <c r="K47" s="493"/>
      <c r="L47" s="478"/>
      <c r="M47" s="492"/>
      <c r="N47" s="489"/>
      <c r="O47" s="658"/>
      <c r="P47" s="492"/>
      <c r="Q47" s="493"/>
      <c r="R47" s="478"/>
      <c r="S47" s="492"/>
      <c r="T47" s="489"/>
      <c r="U47" s="499"/>
      <c r="V47" s="500"/>
      <c r="W47" s="500"/>
      <c r="X47" s="500"/>
      <c r="Y47" s="500"/>
      <c r="Z47" s="500"/>
      <c r="AA47" s="488"/>
      <c r="AB47" s="489"/>
      <c r="AC47" s="488"/>
      <c r="AD47" s="489"/>
      <c r="AE47" s="488"/>
      <c r="AF47" s="489"/>
      <c r="AG47" s="488"/>
      <c r="AH47" s="478"/>
      <c r="AI47" s="489"/>
      <c r="AJ47" s="488"/>
      <c r="AK47" s="489"/>
      <c r="AL47" s="51"/>
      <c r="AM47" s="51"/>
      <c r="AN47" s="51"/>
      <c r="AO47" s="51"/>
      <c r="AP47" s="51"/>
      <c r="AQ47" s="51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s="46" customFormat="1" ht="13.5" customHeight="1" x14ac:dyDescent="0.4">
      <c r="B48" s="51"/>
      <c r="C48" s="54"/>
      <c r="D48" s="51"/>
      <c r="E48" s="51"/>
      <c r="F48" s="51"/>
      <c r="G48" s="51"/>
      <c r="H48" s="51"/>
      <c r="I48" s="55"/>
      <c r="J48" s="51"/>
      <c r="K48" s="51"/>
      <c r="L48" s="51"/>
      <c r="M48" s="51"/>
      <c r="N48" s="51"/>
      <c r="O48" s="55"/>
      <c r="P48" s="51"/>
      <c r="Q48" s="51"/>
      <c r="R48" s="51"/>
      <c r="S48" s="51"/>
      <c r="T48" s="51"/>
      <c r="U48" s="55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42" ht="14.25" x14ac:dyDescent="0.4">
      <c r="B49" s="18"/>
      <c r="C49" s="18"/>
      <c r="D49" s="483" t="s">
        <v>26</v>
      </c>
      <c r="E49" s="483"/>
      <c r="F49" s="483"/>
      <c r="G49" s="483"/>
      <c r="H49" s="483"/>
      <c r="I49" s="483"/>
      <c r="J49" s="483" t="s">
        <v>18</v>
      </c>
      <c r="K49" s="483"/>
      <c r="L49" s="483"/>
      <c r="M49" s="483"/>
      <c r="N49" s="483"/>
      <c r="O49" s="483"/>
      <c r="P49" s="483"/>
      <c r="Q49" s="483"/>
      <c r="R49" s="483" t="s">
        <v>27</v>
      </c>
      <c r="S49" s="483"/>
      <c r="T49" s="483"/>
      <c r="U49" s="483"/>
      <c r="V49" s="483"/>
      <c r="W49" s="483"/>
      <c r="X49" s="483"/>
      <c r="Y49" s="483"/>
      <c r="Z49" s="483"/>
      <c r="AA49" s="483" t="s">
        <v>28</v>
      </c>
      <c r="AB49" s="483"/>
      <c r="AC49" s="483"/>
      <c r="AD49" s="483" t="s">
        <v>29</v>
      </c>
      <c r="AE49" s="483"/>
      <c r="AF49" s="483"/>
      <c r="AG49" s="483"/>
      <c r="AH49" s="483"/>
      <c r="AI49" s="483"/>
      <c r="AJ49" s="483"/>
      <c r="AK49" s="483"/>
      <c r="AL49" s="483"/>
      <c r="AM49" s="483"/>
      <c r="AN49" s="18"/>
      <c r="AO49" s="18"/>
      <c r="AP49" s="18"/>
    </row>
    <row r="50" spans="2:42" ht="18" customHeight="1" x14ac:dyDescent="0.4">
      <c r="B50" s="18"/>
      <c r="C50" s="18"/>
      <c r="D50" s="483" t="s">
        <v>30</v>
      </c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5"/>
      <c r="AB50" s="485"/>
      <c r="AC50" s="485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18"/>
      <c r="AO50" s="18"/>
      <c r="AP50" s="18"/>
    </row>
    <row r="51" spans="2:42" ht="18" customHeight="1" x14ac:dyDescent="0.4">
      <c r="B51" s="18"/>
      <c r="C51" s="18"/>
      <c r="D51" s="483" t="s">
        <v>30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18"/>
      <c r="AO51" s="18"/>
      <c r="AP51" s="18"/>
    </row>
    <row r="52" spans="2:42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</sheetData>
  <mergeCells count="269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6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J22:K23"/>
    <mergeCell ref="L22:P23"/>
    <mergeCell ref="Q22:R23"/>
    <mergeCell ref="V22:W23"/>
    <mergeCell ref="B20:B21"/>
    <mergeCell ref="C20:E21"/>
    <mergeCell ref="F20:I21"/>
    <mergeCell ref="J20:P21"/>
    <mergeCell ref="Q20:R21"/>
    <mergeCell ref="V20:W21"/>
    <mergeCell ref="X22:AB23"/>
    <mergeCell ref="AC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B31:B32"/>
    <mergeCell ref="C31:H32"/>
    <mergeCell ref="I31:N32"/>
    <mergeCell ref="O31:T32"/>
    <mergeCell ref="U31:Z32"/>
    <mergeCell ref="AA31:AB32"/>
    <mergeCell ref="AC31:AD32"/>
    <mergeCell ref="AE31:AF32"/>
    <mergeCell ref="AG31:AI32"/>
    <mergeCell ref="C33:H34"/>
    <mergeCell ref="I33:N34"/>
    <mergeCell ref="O33:O34"/>
    <mergeCell ref="P33:Q34"/>
    <mergeCell ref="R33:R34"/>
    <mergeCell ref="S33:T34"/>
    <mergeCell ref="AE33:AF34"/>
    <mergeCell ref="AG33:AI34"/>
    <mergeCell ref="AE28:AH29"/>
    <mergeCell ref="AI28:AP29"/>
    <mergeCell ref="AJ31:AK32"/>
    <mergeCell ref="U35:U36"/>
    <mergeCell ref="V35:W36"/>
    <mergeCell ref="AJ33:AK34"/>
    <mergeCell ref="B35:B36"/>
    <mergeCell ref="C35:H36"/>
    <mergeCell ref="I35:I36"/>
    <mergeCell ref="J35:K36"/>
    <mergeCell ref="L35:L36"/>
    <mergeCell ref="M35:N36"/>
    <mergeCell ref="O35:T36"/>
    <mergeCell ref="U33:U34"/>
    <mergeCell ref="V33:W34"/>
    <mergeCell ref="X33:X34"/>
    <mergeCell ref="Y33:Z34"/>
    <mergeCell ref="AA33:AB34"/>
    <mergeCell ref="AC33:AD34"/>
    <mergeCell ref="AE35:AF36"/>
    <mergeCell ref="AG35:AI36"/>
    <mergeCell ref="AJ35:AK36"/>
    <mergeCell ref="X35:X36"/>
    <mergeCell ref="Y35:Z36"/>
    <mergeCell ref="AA35:AB36"/>
    <mergeCell ref="AC35:AD36"/>
    <mergeCell ref="B33:B34"/>
    <mergeCell ref="AE37:AF38"/>
    <mergeCell ref="AG37:AI38"/>
    <mergeCell ref="AJ37:AK38"/>
    <mergeCell ref="B40:B41"/>
    <mergeCell ref="C40:H41"/>
    <mergeCell ref="I40:N41"/>
    <mergeCell ref="O40:T41"/>
    <mergeCell ref="U40:Z41"/>
    <mergeCell ref="P37:Q38"/>
    <mergeCell ref="R37:R38"/>
    <mergeCell ref="S37:T38"/>
    <mergeCell ref="U37:Z38"/>
    <mergeCell ref="AA37:AB38"/>
    <mergeCell ref="AC37:AD38"/>
    <mergeCell ref="B37:B38"/>
    <mergeCell ref="C37:H38"/>
    <mergeCell ref="I37:I38"/>
    <mergeCell ref="J37:K38"/>
    <mergeCell ref="L37:L38"/>
    <mergeCell ref="M37:N38"/>
    <mergeCell ref="O37:O38"/>
    <mergeCell ref="S42:T43"/>
    <mergeCell ref="U42:U43"/>
    <mergeCell ref="V42:W43"/>
    <mergeCell ref="X42:X43"/>
    <mergeCell ref="Y42:Z43"/>
    <mergeCell ref="B42:B43"/>
    <mergeCell ref="C42:H43"/>
    <mergeCell ref="I42:N43"/>
    <mergeCell ref="O42:O43"/>
    <mergeCell ref="P42:Q43"/>
    <mergeCell ref="R42:R43"/>
    <mergeCell ref="AE44:AF45"/>
    <mergeCell ref="AG44:AI45"/>
    <mergeCell ref="AJ44:AK45"/>
    <mergeCell ref="V44:W45"/>
    <mergeCell ref="X44:X45"/>
    <mergeCell ref="Y44:Z45"/>
    <mergeCell ref="AA44:AB45"/>
    <mergeCell ref="AC44:AD45"/>
    <mergeCell ref="B44:B45"/>
    <mergeCell ref="C44:H45"/>
    <mergeCell ref="I44:I45"/>
    <mergeCell ref="J44:K45"/>
    <mergeCell ref="L44:L45"/>
    <mergeCell ref="M44:N45"/>
    <mergeCell ref="O44:T45"/>
    <mergeCell ref="U44:U45"/>
    <mergeCell ref="D49:I49"/>
    <mergeCell ref="J49:Q49"/>
    <mergeCell ref="R49:Z49"/>
    <mergeCell ref="AA49:AC49"/>
    <mergeCell ref="AD49:AM49"/>
    <mergeCell ref="B46:B47"/>
    <mergeCell ref="C46:H47"/>
    <mergeCell ref="I46:I47"/>
    <mergeCell ref="J46:K47"/>
    <mergeCell ref="L46:L47"/>
    <mergeCell ref="M46:N47"/>
    <mergeCell ref="AE46:AF47"/>
    <mergeCell ref="AA46:AB47"/>
    <mergeCell ref="AA51:AC51"/>
    <mergeCell ref="AD51:AM51"/>
    <mergeCell ref="AC46:AD47"/>
    <mergeCell ref="AG46:AI47"/>
    <mergeCell ref="AJ46:AK47"/>
    <mergeCell ref="O46:O47"/>
    <mergeCell ref="P46:Q47"/>
    <mergeCell ref="R46:R47"/>
    <mergeCell ref="S46:T47"/>
    <mergeCell ref="U46:Z47"/>
    <mergeCell ref="A1:AQ1"/>
    <mergeCell ref="D52:I52"/>
    <mergeCell ref="J52:Q52"/>
    <mergeCell ref="R52:Z52"/>
    <mergeCell ref="AA52:AC52"/>
    <mergeCell ref="AD52:AM52"/>
    <mergeCell ref="AA40:AB41"/>
    <mergeCell ref="AC40:AD41"/>
    <mergeCell ref="AE40:AF41"/>
    <mergeCell ref="AG40:AI41"/>
    <mergeCell ref="AJ40:AK41"/>
    <mergeCell ref="AA42:AB43"/>
    <mergeCell ref="AC42:AD43"/>
    <mergeCell ref="AG42:AI43"/>
    <mergeCell ref="AJ42:AK43"/>
    <mergeCell ref="AE42:AF43"/>
    <mergeCell ref="D50:I50"/>
    <mergeCell ref="J50:Q50"/>
    <mergeCell ref="R50:Z50"/>
    <mergeCell ref="AA50:AC50"/>
    <mergeCell ref="AD50:AM50"/>
    <mergeCell ref="D51:I51"/>
    <mergeCell ref="J51:Q51"/>
    <mergeCell ref="R51:Z51"/>
  </mergeCells>
  <phoneticPr fontId="11"/>
  <conditionalFormatting sqref="AM2:AO2">
    <cfRule type="expression" dxfId="17" priority="17">
      <formula>WEEKDAY(AM2)=7</formula>
    </cfRule>
    <cfRule type="expression" dxfId="16" priority="18">
      <formula>WEEKDAY(AM2)=1</formula>
    </cfRule>
  </conditionalFormatting>
  <conditionalFormatting sqref="AM2:AO2">
    <cfRule type="expression" dxfId="15" priority="15">
      <formula>WEEKDAY(AM2)=7</formula>
    </cfRule>
    <cfRule type="expression" dxfId="14" priority="16">
      <formula>WEEKDAY(AM2)=1</formula>
    </cfRule>
  </conditionalFormatting>
  <conditionalFormatting sqref="AM2:AO2">
    <cfRule type="expression" dxfId="13" priority="13">
      <formula>WEEKDAY(AM2)=7</formula>
    </cfRule>
    <cfRule type="expression" dxfId="12" priority="14">
      <formula>WEEKDAY(AM2)=1</formula>
    </cfRule>
  </conditionalFormatting>
  <conditionalFormatting sqref="AM2:AO2">
    <cfRule type="expression" dxfId="11" priority="11">
      <formula>WEEKDAY(AM2)=7</formula>
    </cfRule>
    <cfRule type="expression" dxfId="10" priority="12">
      <formula>WEEKDAY(AM2)=1</formula>
    </cfRule>
  </conditionalFormatting>
  <conditionalFormatting sqref="AM2:AO2">
    <cfRule type="expression" dxfId="9" priority="9">
      <formula>WEEKDAY(AM2)=7</formula>
    </cfRule>
    <cfRule type="expression" dxfId="8" priority="10">
      <formula>WEEKDAY(AM2)=1</formula>
    </cfRule>
  </conditionalFormatting>
  <conditionalFormatting sqref="AM2:AO2">
    <cfRule type="expression" dxfId="7" priority="7">
      <formula>WEEKDAY(AM2)=7</formula>
    </cfRule>
    <cfRule type="expression" dxfId="6" priority="8">
      <formula>WEEKDAY(AM2)=1</formula>
    </cfRule>
  </conditionalFormatting>
  <conditionalFormatting sqref="AM2:AO2">
    <cfRule type="expression" dxfId="5" priority="5">
      <formula>WEEKDAY(AM2)=7</formula>
    </cfRule>
    <cfRule type="expression" dxfId="4" priority="6">
      <formula>WEEKDAY(AM2)=1</formula>
    </cfRule>
  </conditionalFormatting>
  <conditionalFormatting sqref="AM2:AO2">
    <cfRule type="expression" dxfId="3" priority="3">
      <formula>WEEKDAY(AM2)=7</formula>
    </cfRule>
    <cfRule type="expression" dxfId="2" priority="4">
      <formula>WEEKDAY(AM2)=1</formula>
    </cfRule>
  </conditionalFormatting>
  <conditionalFormatting sqref="AM2:AO2">
    <cfRule type="expression" dxfId="1" priority="1">
      <formula>WEEKDAY(AM2)=7</formula>
    </cfRule>
    <cfRule type="expression" dxfId="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7"/>
  <sheetViews>
    <sheetView workbookViewId="0">
      <selection sqref="A1:AH1"/>
    </sheetView>
  </sheetViews>
  <sheetFormatPr defaultColWidth="9" defaultRowHeight="18.75" x14ac:dyDescent="0.4"/>
  <cols>
    <col min="1" max="1" width="2.625" style="56" customWidth="1"/>
    <col min="2" max="2" width="5.5" customWidth="1"/>
    <col min="3" max="3" width="2.5" customWidth="1"/>
    <col min="4" max="4" width="21.375" customWidth="1"/>
  </cols>
  <sheetData>
    <row r="1" spans="1:7" ht="9" customHeight="1" x14ac:dyDescent="0.4">
      <c r="A1" s="985" t="s">
        <v>71</v>
      </c>
      <c r="B1" s="597" t="e">
        <f>ASC(A1)&amp;C1&amp;"位"</f>
        <v>#REF!</v>
      </c>
      <c r="C1" s="597" t="e">
        <f>#REF!</f>
        <v>#REF!</v>
      </c>
      <c r="D1" s="597" t="e">
        <f>IF(C1="","",#REF!)</f>
        <v>#REF!</v>
      </c>
      <c r="F1" s="984" t="s">
        <v>81</v>
      </c>
      <c r="G1" s="597"/>
    </row>
    <row r="2" spans="1:7" ht="9" customHeight="1" x14ac:dyDescent="0.4">
      <c r="A2" s="597"/>
      <c r="B2" s="597"/>
      <c r="C2" s="597"/>
      <c r="D2" s="597"/>
      <c r="F2" s="597"/>
      <c r="G2" s="597"/>
    </row>
    <row r="3" spans="1:7" ht="9" customHeight="1" x14ac:dyDescent="0.4">
      <c r="A3" s="985" t="s">
        <v>71</v>
      </c>
      <c r="B3" s="597" t="e">
        <f>ASC(A3)&amp;C3&amp;"位"</f>
        <v>#REF!</v>
      </c>
      <c r="C3" s="597" t="e">
        <f>#REF!</f>
        <v>#REF!</v>
      </c>
      <c r="D3" s="597" t="e">
        <f>IF(C3="","",#REF!)</f>
        <v>#REF!</v>
      </c>
    </row>
    <row r="4" spans="1:7" ht="9" customHeight="1" x14ac:dyDescent="0.4">
      <c r="A4" s="597"/>
      <c r="B4" s="597"/>
      <c r="C4" s="597"/>
      <c r="D4" s="597"/>
    </row>
    <row r="5" spans="1:7" ht="9" customHeight="1" x14ac:dyDescent="0.4">
      <c r="A5" s="985" t="s">
        <v>71</v>
      </c>
      <c r="B5" s="597" t="e">
        <f>ASC(A5)&amp;C5&amp;"位"</f>
        <v>#REF!</v>
      </c>
      <c r="C5" s="597" t="e">
        <f>#REF!</f>
        <v>#REF!</v>
      </c>
      <c r="D5" s="597" t="e">
        <f>IF(C5="","",#REF!)</f>
        <v>#REF!</v>
      </c>
      <c r="G5" s="57"/>
    </row>
    <row r="6" spans="1:7" ht="9" customHeight="1" x14ac:dyDescent="0.4">
      <c r="A6" s="597"/>
      <c r="B6" s="597"/>
      <c r="C6" s="597"/>
      <c r="D6" s="597"/>
      <c r="G6" s="57"/>
    </row>
    <row r="7" spans="1:7" ht="9" customHeight="1" x14ac:dyDescent="0.4">
      <c r="A7" s="985" t="s">
        <v>72</v>
      </c>
      <c r="B7" s="597" t="e">
        <f>ASC(A7)&amp;C7&amp;"位"</f>
        <v>#REF!</v>
      </c>
      <c r="C7" s="597" t="e">
        <f>#REF!</f>
        <v>#REF!</v>
      </c>
      <c r="D7" s="597" t="e">
        <f>IF(C7="","",#REF!)</f>
        <v>#REF!</v>
      </c>
    </row>
    <row r="8" spans="1:7" ht="9" customHeight="1" x14ac:dyDescent="0.4">
      <c r="A8" s="597"/>
      <c r="B8" s="597"/>
      <c r="C8" s="597"/>
      <c r="D8" s="597"/>
    </row>
    <row r="9" spans="1:7" ht="9" customHeight="1" x14ac:dyDescent="0.4">
      <c r="A9" s="985" t="s">
        <v>72</v>
      </c>
      <c r="B9" s="597" t="e">
        <f>ASC(A9)&amp;C9&amp;"位"</f>
        <v>#REF!</v>
      </c>
      <c r="C9" s="597" t="e">
        <f>#REF!</f>
        <v>#REF!</v>
      </c>
      <c r="D9" s="597" t="e">
        <f>IF(C9="","",#REF!)</f>
        <v>#REF!</v>
      </c>
    </row>
    <row r="10" spans="1:7" ht="9" customHeight="1" x14ac:dyDescent="0.4">
      <c r="A10" s="597"/>
      <c r="B10" s="597"/>
      <c r="C10" s="597"/>
      <c r="D10" s="597"/>
    </row>
    <row r="11" spans="1:7" ht="9" customHeight="1" x14ac:dyDescent="0.4">
      <c r="A11" s="985" t="s">
        <v>72</v>
      </c>
      <c r="B11" s="597" t="e">
        <f>ASC(A11)&amp;C11&amp;"位"</f>
        <v>#REF!</v>
      </c>
      <c r="C11" s="597" t="e">
        <f>#REF!</f>
        <v>#REF!</v>
      </c>
      <c r="D11" s="597" t="e">
        <f>IF(C11="","",#REF!)</f>
        <v>#REF!</v>
      </c>
    </row>
    <row r="12" spans="1:7" ht="9" customHeight="1" x14ac:dyDescent="0.4">
      <c r="A12" s="597"/>
      <c r="B12" s="597"/>
      <c r="C12" s="597"/>
      <c r="D12" s="597"/>
    </row>
    <row r="13" spans="1:7" ht="9" customHeight="1" x14ac:dyDescent="0.4">
      <c r="A13" s="985" t="s">
        <v>72</v>
      </c>
      <c r="B13" s="597" t="e">
        <f>ASC(A13)&amp;C13&amp;"位"</f>
        <v>#REF!</v>
      </c>
      <c r="C13" s="597" t="e">
        <f>#REF!</f>
        <v>#REF!</v>
      </c>
      <c r="D13" s="597" t="e">
        <f>IF(C13="","",#REF!)</f>
        <v>#REF!</v>
      </c>
    </row>
    <row r="14" spans="1:7" ht="9" customHeight="1" x14ac:dyDescent="0.4">
      <c r="A14" s="597"/>
      <c r="B14" s="597"/>
      <c r="C14" s="597"/>
      <c r="D14" s="597"/>
    </row>
    <row r="15" spans="1:7" ht="9" customHeight="1" x14ac:dyDescent="0.4">
      <c r="A15" s="985" t="s">
        <v>73</v>
      </c>
      <c r="B15" s="597" t="e">
        <f>ASC(A15)&amp;C15&amp;"位"</f>
        <v>#REF!</v>
      </c>
      <c r="C15" s="597" t="e">
        <f>#REF!</f>
        <v>#REF!</v>
      </c>
      <c r="D15" s="597" t="e">
        <f>IF(C15="","",#REF!)</f>
        <v>#REF!</v>
      </c>
    </row>
    <row r="16" spans="1:7" ht="9" customHeight="1" x14ac:dyDescent="0.4">
      <c r="A16" s="597"/>
      <c r="B16" s="597"/>
      <c r="C16" s="597"/>
      <c r="D16" s="597"/>
    </row>
    <row r="17" spans="1:4" ht="9" customHeight="1" x14ac:dyDescent="0.4">
      <c r="A17" s="985" t="s">
        <v>73</v>
      </c>
      <c r="B17" s="597" t="e">
        <f>ASC(A17)&amp;C17&amp;"位"</f>
        <v>#REF!</v>
      </c>
      <c r="C17" s="597" t="e">
        <f>#REF!</f>
        <v>#REF!</v>
      </c>
      <c r="D17" s="597" t="e">
        <f>IF(C17="","",#REF!)</f>
        <v>#REF!</v>
      </c>
    </row>
    <row r="18" spans="1:4" ht="9" customHeight="1" x14ac:dyDescent="0.4">
      <c r="A18" s="597"/>
      <c r="B18" s="597"/>
      <c r="C18" s="597"/>
      <c r="D18" s="597"/>
    </row>
    <row r="19" spans="1:4" ht="9" customHeight="1" x14ac:dyDescent="0.4">
      <c r="A19" s="985" t="s">
        <v>73</v>
      </c>
      <c r="B19" s="597" t="e">
        <f>ASC(A19)&amp;C19&amp;"位"</f>
        <v>#REF!</v>
      </c>
      <c r="C19" s="597" t="e">
        <f>#REF!</f>
        <v>#REF!</v>
      </c>
      <c r="D19" s="597" t="e">
        <f>IF(C19="","",#REF!)</f>
        <v>#REF!</v>
      </c>
    </row>
    <row r="20" spans="1:4" ht="9" customHeight="1" x14ac:dyDescent="0.4">
      <c r="A20" s="597"/>
      <c r="B20" s="597"/>
      <c r="C20" s="597"/>
      <c r="D20" s="597"/>
    </row>
    <row r="21" spans="1:4" ht="9" customHeight="1" x14ac:dyDescent="0.4">
      <c r="A21" s="985" t="s">
        <v>74</v>
      </c>
      <c r="B21" s="597" t="e">
        <f>ASC(A21)&amp;C21&amp;"位"</f>
        <v>#REF!</v>
      </c>
      <c r="C21" s="597" t="e">
        <f>#REF!</f>
        <v>#REF!</v>
      </c>
      <c r="D21" s="597" t="e">
        <f>IF(C21="","",#REF!)</f>
        <v>#REF!</v>
      </c>
    </row>
    <row r="22" spans="1:4" ht="9" customHeight="1" x14ac:dyDescent="0.4">
      <c r="A22" s="597"/>
      <c r="B22" s="597"/>
      <c r="C22" s="597"/>
      <c r="D22" s="597"/>
    </row>
    <row r="23" spans="1:4" ht="9" customHeight="1" x14ac:dyDescent="0.4">
      <c r="A23" s="985" t="s">
        <v>74</v>
      </c>
      <c r="B23" s="597" t="e">
        <f>ASC(A23)&amp;C23&amp;"位"</f>
        <v>#REF!</v>
      </c>
      <c r="C23" s="597" t="e">
        <f>#REF!</f>
        <v>#REF!</v>
      </c>
      <c r="D23" s="597" t="e">
        <f>IF(C23="","",#REF!)</f>
        <v>#REF!</v>
      </c>
    </row>
    <row r="24" spans="1:4" ht="9" customHeight="1" x14ac:dyDescent="0.4">
      <c r="A24" s="597"/>
      <c r="B24" s="597"/>
      <c r="C24" s="597"/>
      <c r="D24" s="597"/>
    </row>
    <row r="25" spans="1:4" ht="9" customHeight="1" x14ac:dyDescent="0.4">
      <c r="A25" s="985" t="s">
        <v>74</v>
      </c>
      <c r="B25" s="597" t="e">
        <f>ASC(A25)&amp;C25&amp;"位"</f>
        <v>#REF!</v>
      </c>
      <c r="C25" s="597" t="e">
        <f>#REF!</f>
        <v>#REF!</v>
      </c>
      <c r="D25" s="597" t="e">
        <f>IF(C25="","",#REF!)</f>
        <v>#REF!</v>
      </c>
    </row>
    <row r="26" spans="1:4" ht="9" customHeight="1" x14ac:dyDescent="0.4">
      <c r="A26" s="597"/>
      <c r="B26" s="597"/>
      <c r="C26" s="597"/>
      <c r="D26" s="597"/>
    </row>
    <row r="27" spans="1:4" ht="9" customHeight="1" x14ac:dyDescent="0.4">
      <c r="A27" s="985" t="s">
        <v>74</v>
      </c>
      <c r="B27" s="597" t="e">
        <f>ASC(A27)&amp;C27&amp;"位"</f>
        <v>#REF!</v>
      </c>
      <c r="C27" s="597" t="e">
        <f>#REF!</f>
        <v>#REF!</v>
      </c>
      <c r="D27" s="597" t="e">
        <f>IF(C27="","",#REF!)</f>
        <v>#REF!</v>
      </c>
    </row>
    <row r="28" spans="1:4" ht="9" customHeight="1" x14ac:dyDescent="0.4">
      <c r="A28" s="597"/>
      <c r="B28" s="597"/>
      <c r="C28" s="597"/>
      <c r="D28" s="597"/>
    </row>
    <row r="29" spans="1:4" ht="9" customHeight="1" x14ac:dyDescent="0.4">
      <c r="A29" s="985" t="s">
        <v>75</v>
      </c>
      <c r="B29" s="597" t="e">
        <f>ASC(A29)&amp;C29&amp;"位"</f>
        <v>#REF!</v>
      </c>
      <c r="C29" s="597" t="e">
        <f>#REF!</f>
        <v>#REF!</v>
      </c>
      <c r="D29" s="597" t="e">
        <f>IF(C29="","",#REF!)</f>
        <v>#REF!</v>
      </c>
    </row>
    <row r="30" spans="1:4" ht="9" customHeight="1" x14ac:dyDescent="0.4">
      <c r="A30" s="597"/>
      <c r="B30" s="597"/>
      <c r="C30" s="597"/>
      <c r="D30" s="597"/>
    </row>
    <row r="31" spans="1:4" ht="9" customHeight="1" x14ac:dyDescent="0.4">
      <c r="A31" s="985" t="s">
        <v>75</v>
      </c>
      <c r="B31" s="597" t="e">
        <f>ASC(A31)&amp;C31&amp;"位"</f>
        <v>#REF!</v>
      </c>
      <c r="C31" s="597" t="e">
        <f>#REF!</f>
        <v>#REF!</v>
      </c>
      <c r="D31" s="597" t="e">
        <f>IF(C31="","",#REF!)</f>
        <v>#REF!</v>
      </c>
    </row>
    <row r="32" spans="1:4" ht="9" customHeight="1" x14ac:dyDescent="0.4">
      <c r="A32" s="597"/>
      <c r="B32" s="597"/>
      <c r="C32" s="597"/>
      <c r="D32" s="597"/>
    </row>
    <row r="33" spans="1:4" ht="9" customHeight="1" x14ac:dyDescent="0.4">
      <c r="A33" s="985" t="s">
        <v>75</v>
      </c>
      <c r="B33" s="597" t="e">
        <f>ASC(A33)&amp;C33&amp;"位"</f>
        <v>#REF!</v>
      </c>
      <c r="C33" s="597" t="e">
        <f>#REF!</f>
        <v>#REF!</v>
      </c>
      <c r="D33" s="597" t="e">
        <f>IF(C33="","",#REF!)</f>
        <v>#REF!</v>
      </c>
    </row>
    <row r="34" spans="1:4" ht="9" customHeight="1" x14ac:dyDescent="0.4">
      <c r="A34" s="597"/>
      <c r="B34" s="597"/>
      <c r="C34" s="597"/>
      <c r="D34" s="597"/>
    </row>
    <row r="35" spans="1:4" ht="9" customHeight="1" x14ac:dyDescent="0.4">
      <c r="A35" s="985" t="s">
        <v>76</v>
      </c>
      <c r="B35" s="597" t="e">
        <f>ASC(A35)&amp;C35&amp;"位"</f>
        <v>#REF!</v>
      </c>
      <c r="C35" s="597" t="e">
        <f>#REF!</f>
        <v>#REF!</v>
      </c>
      <c r="D35" s="597" t="e">
        <f>IF(C35="","",#REF!)</f>
        <v>#REF!</v>
      </c>
    </row>
    <row r="36" spans="1:4" ht="9" customHeight="1" x14ac:dyDescent="0.4">
      <c r="A36" s="597"/>
      <c r="B36" s="597"/>
      <c r="C36" s="597"/>
      <c r="D36" s="597"/>
    </row>
    <row r="37" spans="1:4" ht="9" customHeight="1" x14ac:dyDescent="0.4">
      <c r="A37" s="985" t="s">
        <v>76</v>
      </c>
      <c r="B37" s="597" t="e">
        <f>ASC(A37)&amp;C37&amp;"位"</f>
        <v>#REF!</v>
      </c>
      <c r="C37" s="597" t="e">
        <f>#REF!</f>
        <v>#REF!</v>
      </c>
      <c r="D37" s="597" t="e">
        <f>IF(C37="","",#REF!)</f>
        <v>#REF!</v>
      </c>
    </row>
    <row r="38" spans="1:4" ht="9" customHeight="1" x14ac:dyDescent="0.4">
      <c r="A38" s="597"/>
      <c r="B38" s="597"/>
      <c r="C38" s="597"/>
      <c r="D38" s="597"/>
    </row>
    <row r="39" spans="1:4" ht="9" customHeight="1" x14ac:dyDescent="0.4">
      <c r="A39" s="985" t="s">
        <v>76</v>
      </c>
      <c r="B39" s="597" t="e">
        <f>ASC(A39)&amp;C39&amp;"位"</f>
        <v>#REF!</v>
      </c>
      <c r="C39" s="597" t="e">
        <f>#REF!</f>
        <v>#REF!</v>
      </c>
      <c r="D39" s="597" t="e">
        <f>IF(C39="","",#REF!)</f>
        <v>#REF!</v>
      </c>
    </row>
    <row r="40" spans="1:4" ht="9" customHeight="1" x14ac:dyDescent="0.4">
      <c r="A40" s="597"/>
      <c r="B40" s="597"/>
      <c r="C40" s="597"/>
      <c r="D40" s="597"/>
    </row>
    <row r="41" spans="1:4" ht="9" customHeight="1" x14ac:dyDescent="0.4">
      <c r="A41" s="985" t="s">
        <v>76</v>
      </c>
      <c r="B41" s="597" t="e">
        <f>ASC(A41)&amp;C41&amp;"位"</f>
        <v>#REF!</v>
      </c>
      <c r="C41" s="597" t="e">
        <f>#REF!</f>
        <v>#REF!</v>
      </c>
      <c r="D41" s="597" t="e">
        <f>IF(C41="","",#REF!)</f>
        <v>#REF!</v>
      </c>
    </row>
    <row r="42" spans="1:4" ht="9" customHeight="1" x14ac:dyDescent="0.4">
      <c r="A42" s="597"/>
      <c r="B42" s="597"/>
      <c r="C42" s="597"/>
      <c r="D42" s="597"/>
    </row>
    <row r="43" spans="1:4" ht="9" customHeight="1" x14ac:dyDescent="0.4">
      <c r="A43" s="985" t="s">
        <v>77</v>
      </c>
      <c r="B43" s="597" t="e">
        <f>ASC(A43)&amp;C43&amp;"位"</f>
        <v>#REF!</v>
      </c>
      <c r="C43" s="597" t="e">
        <f>#REF!</f>
        <v>#REF!</v>
      </c>
      <c r="D43" s="597" t="e">
        <f>IF(C43="","",#REF!)</f>
        <v>#REF!</v>
      </c>
    </row>
    <row r="44" spans="1:4" ht="9" customHeight="1" x14ac:dyDescent="0.4">
      <c r="A44" s="597"/>
      <c r="B44" s="597"/>
      <c r="C44" s="597"/>
      <c r="D44" s="597"/>
    </row>
    <row r="45" spans="1:4" ht="9" customHeight="1" x14ac:dyDescent="0.4">
      <c r="A45" s="985" t="s">
        <v>77</v>
      </c>
      <c r="B45" s="597" t="e">
        <f>ASC(A45)&amp;C45&amp;"位"</f>
        <v>#REF!</v>
      </c>
      <c r="C45" s="597" t="e">
        <f>#REF!</f>
        <v>#REF!</v>
      </c>
      <c r="D45" s="597" t="e">
        <f>IF(C45="","",#REF!)</f>
        <v>#REF!</v>
      </c>
    </row>
    <row r="46" spans="1:4" ht="9" customHeight="1" x14ac:dyDescent="0.4">
      <c r="A46" s="597"/>
      <c r="B46" s="597"/>
      <c r="C46" s="597"/>
      <c r="D46" s="597"/>
    </row>
    <row r="47" spans="1:4" ht="9" customHeight="1" x14ac:dyDescent="0.4">
      <c r="A47" s="985" t="s">
        <v>77</v>
      </c>
      <c r="B47" s="597" t="e">
        <f>ASC(A47)&amp;C47&amp;"位"</f>
        <v>#REF!</v>
      </c>
      <c r="C47" s="597" t="e">
        <f>#REF!</f>
        <v>#REF!</v>
      </c>
      <c r="D47" s="597" t="e">
        <f>IF(C47="","",#REF!)</f>
        <v>#REF!</v>
      </c>
    </row>
    <row r="48" spans="1:4" ht="9" customHeight="1" x14ac:dyDescent="0.4">
      <c r="A48" s="597"/>
      <c r="B48" s="597"/>
      <c r="C48" s="597"/>
      <c r="D48" s="597"/>
    </row>
    <row r="49" spans="1:4" ht="9" customHeight="1" x14ac:dyDescent="0.4">
      <c r="A49" s="985" t="s">
        <v>78</v>
      </c>
      <c r="B49" s="597" t="e">
        <f>ASC(A49)&amp;C49&amp;"位"</f>
        <v>#REF!</v>
      </c>
      <c r="C49" s="597" t="e">
        <f>#REF!</f>
        <v>#REF!</v>
      </c>
      <c r="D49" s="597" t="e">
        <f>IF(C49="","",#REF!)</f>
        <v>#REF!</v>
      </c>
    </row>
    <row r="50" spans="1:4" ht="9" customHeight="1" x14ac:dyDescent="0.4">
      <c r="A50" s="597"/>
      <c r="B50" s="597"/>
      <c r="C50" s="597"/>
      <c r="D50" s="597"/>
    </row>
    <row r="51" spans="1:4" ht="9" customHeight="1" x14ac:dyDescent="0.4">
      <c r="A51" s="985" t="s">
        <v>78</v>
      </c>
      <c r="B51" s="597" t="e">
        <f>ASC(A51)&amp;C51&amp;"位"</f>
        <v>#REF!</v>
      </c>
      <c r="C51" s="597" t="e">
        <f>#REF!</f>
        <v>#REF!</v>
      </c>
      <c r="D51" s="597" t="e">
        <f>IF(C51="","",#REF!)</f>
        <v>#REF!</v>
      </c>
    </row>
    <row r="52" spans="1:4" ht="9" customHeight="1" x14ac:dyDescent="0.4">
      <c r="A52" s="597"/>
      <c r="B52" s="597"/>
      <c r="C52" s="597"/>
      <c r="D52" s="597"/>
    </row>
    <row r="53" spans="1:4" ht="9" customHeight="1" x14ac:dyDescent="0.4">
      <c r="A53" s="985" t="s">
        <v>78</v>
      </c>
      <c r="B53" s="597" t="e">
        <f>ASC(A53)&amp;C53&amp;"位"</f>
        <v>#REF!</v>
      </c>
      <c r="C53" s="597" t="e">
        <f>#REF!</f>
        <v>#REF!</v>
      </c>
      <c r="D53" s="597" t="e">
        <f>IF(C53="","",#REF!)</f>
        <v>#REF!</v>
      </c>
    </row>
    <row r="54" spans="1:4" ht="9" customHeight="1" x14ac:dyDescent="0.4">
      <c r="A54" s="597"/>
      <c r="B54" s="597"/>
      <c r="C54" s="597"/>
      <c r="D54" s="597"/>
    </row>
    <row r="55" spans="1:4" ht="9" customHeight="1" x14ac:dyDescent="0.4">
      <c r="A55" s="984" t="s">
        <v>80</v>
      </c>
      <c r="B55" s="597" t="e">
        <f>ASC(A55)&amp;C55&amp;"位"</f>
        <v>#REF!</v>
      </c>
      <c r="C55" s="597" t="e">
        <f>#REF!</f>
        <v>#REF!</v>
      </c>
      <c r="D55" s="597" t="e">
        <f>IF(C55="","",#REF!)</f>
        <v>#REF!</v>
      </c>
    </row>
    <row r="56" spans="1:4" ht="9" customHeight="1" x14ac:dyDescent="0.4">
      <c r="A56" s="597"/>
      <c r="B56" s="597"/>
      <c r="C56" s="597"/>
      <c r="D56" s="597"/>
    </row>
    <row r="57" spans="1:4" ht="9" customHeight="1" x14ac:dyDescent="0.4">
      <c r="A57" s="984" t="s">
        <v>80</v>
      </c>
      <c r="B57" s="597" t="e">
        <f>ASC(A57)&amp;C57&amp;"位"</f>
        <v>#REF!</v>
      </c>
      <c r="C57" s="597" t="e">
        <f>#REF!</f>
        <v>#REF!</v>
      </c>
      <c r="D57" s="597" t="e">
        <f>IF(C57="","",#REF!)</f>
        <v>#REF!</v>
      </c>
    </row>
    <row r="58" spans="1:4" ht="9" customHeight="1" x14ac:dyDescent="0.4">
      <c r="A58" s="597"/>
      <c r="B58" s="597"/>
      <c r="C58" s="597"/>
      <c r="D58" s="597"/>
    </row>
    <row r="59" spans="1:4" ht="9" customHeight="1" x14ac:dyDescent="0.4">
      <c r="A59" s="984" t="s">
        <v>80</v>
      </c>
      <c r="B59" s="597" t="e">
        <f>ASC(A59)&amp;C59&amp;"位"</f>
        <v>#REF!</v>
      </c>
      <c r="C59" s="597" t="e">
        <f>#REF!</f>
        <v>#REF!</v>
      </c>
      <c r="D59" s="597" t="e">
        <f>IF(C59="","",#REF!)</f>
        <v>#REF!</v>
      </c>
    </row>
    <row r="60" spans="1:4" ht="9" customHeight="1" x14ac:dyDescent="0.4">
      <c r="A60" s="597"/>
      <c r="B60" s="597"/>
      <c r="C60" s="597"/>
      <c r="D60" s="597"/>
    </row>
    <row r="61" spans="1:4" ht="9" customHeight="1" x14ac:dyDescent="0.4">
      <c r="A61" s="985" t="s">
        <v>79</v>
      </c>
      <c r="B61" s="597" t="e">
        <f>ASC(A61)&amp;C61&amp;"位"</f>
        <v>#REF!</v>
      </c>
      <c r="C61" s="597" t="e">
        <f>#REF!</f>
        <v>#REF!</v>
      </c>
      <c r="D61" s="597" t="e">
        <f>IF(C61="","",#REF!)</f>
        <v>#REF!</v>
      </c>
    </row>
    <row r="62" spans="1:4" ht="9" customHeight="1" x14ac:dyDescent="0.4">
      <c r="A62" s="597"/>
      <c r="B62" s="597"/>
      <c r="C62" s="597"/>
      <c r="D62" s="597"/>
    </row>
    <row r="63" spans="1:4" ht="9" customHeight="1" x14ac:dyDescent="0.4">
      <c r="A63" s="985" t="s">
        <v>79</v>
      </c>
      <c r="B63" s="597" t="e">
        <f>ASC(A63)&amp;C63&amp;"位"</f>
        <v>#REF!</v>
      </c>
      <c r="C63" s="597" t="e">
        <f>#REF!</f>
        <v>#REF!</v>
      </c>
      <c r="D63" s="597" t="e">
        <f>IF(C63="","",#REF!)</f>
        <v>#REF!</v>
      </c>
    </row>
    <row r="64" spans="1:4" ht="9" customHeight="1" x14ac:dyDescent="0.4">
      <c r="A64" s="597"/>
      <c r="B64" s="597"/>
      <c r="C64" s="597"/>
      <c r="D64" s="597"/>
    </row>
    <row r="65" spans="1:4" ht="9" customHeight="1" x14ac:dyDescent="0.4">
      <c r="A65" s="985" t="s">
        <v>79</v>
      </c>
      <c r="B65" s="597" t="e">
        <f>ASC(A65)&amp;C65&amp;"位"</f>
        <v>#REF!</v>
      </c>
      <c r="C65" s="597" t="e">
        <f>#REF!</f>
        <v>#REF!</v>
      </c>
      <c r="D65" s="597" t="e">
        <f>IF(C65="","",#REF!)</f>
        <v>#REF!</v>
      </c>
    </row>
    <row r="66" spans="1:4" ht="9" customHeight="1" x14ac:dyDescent="0.4">
      <c r="A66" s="597"/>
      <c r="B66" s="597"/>
      <c r="C66" s="597"/>
      <c r="D66" s="597"/>
    </row>
    <row r="67" spans="1:4" ht="9" customHeight="1" x14ac:dyDescent="0.4"/>
  </sheetData>
  <sortState xmlns:xlrd2="http://schemas.microsoft.com/office/spreadsheetml/2017/richdata2" ref="A1:D66">
    <sortCondition ref="B1:B66"/>
  </sortState>
  <mergeCells count="133">
    <mergeCell ref="D35:D36"/>
    <mergeCell ref="D55:D56"/>
    <mergeCell ref="D57:D58"/>
    <mergeCell ref="D59:D60"/>
    <mergeCell ref="D61:D62"/>
    <mergeCell ref="D63:D64"/>
    <mergeCell ref="D65:D6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C53:C54"/>
    <mergeCell ref="C55:C56"/>
    <mergeCell ref="C57:C58"/>
    <mergeCell ref="C59:C60"/>
    <mergeCell ref="C61:C62"/>
    <mergeCell ref="C63:C64"/>
    <mergeCell ref="C65:C66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B53:B54"/>
    <mergeCell ref="B55:B56"/>
    <mergeCell ref="B57:B58"/>
    <mergeCell ref="B59:B60"/>
    <mergeCell ref="B61:B62"/>
    <mergeCell ref="B63:B64"/>
    <mergeCell ref="B65:B66"/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A53:A54"/>
    <mergeCell ref="A55:A56"/>
    <mergeCell ref="A57:A58"/>
    <mergeCell ref="A59:A60"/>
    <mergeCell ref="A61:A62"/>
    <mergeCell ref="A63:A64"/>
    <mergeCell ref="A65:A66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F1:G2"/>
    <mergeCell ref="A1:A2"/>
    <mergeCell ref="A3:A4"/>
    <mergeCell ref="A5:A6"/>
    <mergeCell ref="A7:A8"/>
    <mergeCell ref="A9:A10"/>
    <mergeCell ref="A11:A12"/>
    <mergeCell ref="A13:A14"/>
    <mergeCell ref="A15:A16"/>
  </mergeCells>
  <phoneticPr fontId="11"/>
  <pageMargins left="0.69930555555555596" right="0.6993055555555559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7"/>
  <sheetViews>
    <sheetView workbookViewId="0">
      <selection sqref="A1:AH1"/>
    </sheetView>
  </sheetViews>
  <sheetFormatPr defaultColWidth="9" defaultRowHeight="18.75" x14ac:dyDescent="0.4"/>
  <cols>
    <col min="1" max="1" width="2.625" style="1" customWidth="1"/>
    <col min="2" max="2" width="5.5" customWidth="1"/>
    <col min="3" max="3" width="2.5" customWidth="1"/>
    <col min="4" max="4" width="21.375" customWidth="1"/>
  </cols>
  <sheetData>
    <row r="1" spans="1:4" ht="9" customHeight="1" x14ac:dyDescent="0.4">
      <c r="A1" s="985" t="s">
        <v>71</v>
      </c>
      <c r="B1" s="597" t="e">
        <f>ASC(A1)&amp;C1&amp;"位"</f>
        <v>#REF!</v>
      </c>
      <c r="C1" s="597" t="e">
        <f>#REF!</f>
        <v>#REF!</v>
      </c>
      <c r="D1" s="597" t="e">
        <f>IF(C1="","",#REF!)</f>
        <v>#REF!</v>
      </c>
    </row>
    <row r="2" spans="1:4" ht="9" customHeight="1" x14ac:dyDescent="0.4">
      <c r="A2" s="597"/>
      <c r="B2" s="597"/>
      <c r="C2" s="597"/>
      <c r="D2" s="597"/>
    </row>
    <row r="3" spans="1:4" ht="9" customHeight="1" x14ac:dyDescent="0.4">
      <c r="A3" s="985" t="s">
        <v>71</v>
      </c>
      <c r="B3" s="597" t="e">
        <f t="shared" ref="B3:B7" si="0">ASC(A3)&amp;C3&amp;"位"</f>
        <v>#REF!</v>
      </c>
      <c r="C3" s="597" t="e">
        <f>#REF!</f>
        <v>#REF!</v>
      </c>
      <c r="D3" s="597" t="e">
        <f>IF(C3="","",#REF!)</f>
        <v>#REF!</v>
      </c>
    </row>
    <row r="4" spans="1:4" ht="9" customHeight="1" x14ac:dyDescent="0.4">
      <c r="A4" s="597"/>
      <c r="B4" s="597"/>
      <c r="C4" s="597"/>
      <c r="D4" s="597"/>
    </row>
    <row r="5" spans="1:4" ht="9" customHeight="1" x14ac:dyDescent="0.4">
      <c r="A5" s="985" t="s">
        <v>71</v>
      </c>
      <c r="B5" s="597" t="e">
        <f t="shared" si="0"/>
        <v>#REF!</v>
      </c>
      <c r="C5" s="597" t="e">
        <f>#REF!</f>
        <v>#REF!</v>
      </c>
      <c r="D5" s="597" t="e">
        <f>IF(C5="","",#REF!)</f>
        <v>#REF!</v>
      </c>
    </row>
    <row r="6" spans="1:4" ht="9" customHeight="1" x14ac:dyDescent="0.4">
      <c r="A6" s="597"/>
      <c r="B6" s="597"/>
      <c r="C6" s="597"/>
      <c r="D6" s="597"/>
    </row>
    <row r="7" spans="1:4" ht="9" customHeight="1" x14ac:dyDescent="0.4">
      <c r="A7" s="985" t="s">
        <v>72</v>
      </c>
      <c r="B7" s="597" t="e">
        <f t="shared" si="0"/>
        <v>#REF!</v>
      </c>
      <c r="C7" s="597" t="e">
        <f>#REF!</f>
        <v>#REF!</v>
      </c>
      <c r="D7" s="597" t="e">
        <f>IF(C7="","",#REF!)</f>
        <v>#REF!</v>
      </c>
    </row>
    <row r="8" spans="1:4" ht="9" customHeight="1" x14ac:dyDescent="0.4">
      <c r="A8" s="597"/>
      <c r="B8" s="597"/>
      <c r="C8" s="597"/>
      <c r="D8" s="597"/>
    </row>
    <row r="9" spans="1:4" ht="9" customHeight="1" x14ac:dyDescent="0.4">
      <c r="A9" s="985" t="s">
        <v>72</v>
      </c>
      <c r="B9" s="597" t="e">
        <f t="shared" ref="B9:B13" si="1">ASC(A9)&amp;C9&amp;"位"</f>
        <v>#REF!</v>
      </c>
      <c r="C9" s="597" t="e">
        <f>#REF!</f>
        <v>#REF!</v>
      </c>
      <c r="D9" s="597" t="e">
        <f>IF(C9="","",#REF!)</f>
        <v>#REF!</v>
      </c>
    </row>
    <row r="10" spans="1:4" ht="9" customHeight="1" x14ac:dyDescent="0.4">
      <c r="A10" s="597"/>
      <c r="B10" s="597"/>
      <c r="C10" s="597"/>
      <c r="D10" s="597"/>
    </row>
    <row r="11" spans="1:4" ht="9" customHeight="1" x14ac:dyDescent="0.4">
      <c r="A11" s="985" t="s">
        <v>72</v>
      </c>
      <c r="B11" s="597" t="e">
        <f t="shared" si="1"/>
        <v>#REF!</v>
      </c>
      <c r="C11" s="597" t="e">
        <f>#REF!</f>
        <v>#REF!</v>
      </c>
      <c r="D11" s="597" t="e">
        <f>IF(C11="","",#REF!)</f>
        <v>#REF!</v>
      </c>
    </row>
    <row r="12" spans="1:4" ht="9" customHeight="1" x14ac:dyDescent="0.4">
      <c r="A12" s="597"/>
      <c r="B12" s="597"/>
      <c r="C12" s="597"/>
      <c r="D12" s="597"/>
    </row>
    <row r="13" spans="1:4" ht="9" customHeight="1" x14ac:dyDescent="0.4">
      <c r="A13" s="985" t="s">
        <v>72</v>
      </c>
      <c r="B13" s="597" t="e">
        <f t="shared" si="1"/>
        <v>#REF!</v>
      </c>
      <c r="C13" s="597" t="e">
        <f>#REF!</f>
        <v>#REF!</v>
      </c>
      <c r="D13" s="597" t="e">
        <f>IF(C13="","",#REF!)</f>
        <v>#REF!</v>
      </c>
    </row>
    <row r="14" spans="1:4" ht="9" customHeight="1" x14ac:dyDescent="0.4">
      <c r="A14" s="597"/>
      <c r="B14" s="597"/>
      <c r="C14" s="597"/>
      <c r="D14" s="597"/>
    </row>
    <row r="15" spans="1:4" ht="9" customHeight="1" x14ac:dyDescent="0.4">
      <c r="A15" s="985" t="s">
        <v>73</v>
      </c>
      <c r="B15" s="597" t="e">
        <f t="shared" ref="B15:B19" si="2">ASC(A15)&amp;C15&amp;"位"</f>
        <v>#REF!</v>
      </c>
      <c r="C15" s="597" t="e">
        <f>#REF!</f>
        <v>#REF!</v>
      </c>
      <c r="D15" s="597" t="e">
        <f>IF(C15="","",#REF!)</f>
        <v>#REF!</v>
      </c>
    </row>
    <row r="16" spans="1:4" ht="9" customHeight="1" x14ac:dyDescent="0.4">
      <c r="A16" s="597"/>
      <c r="B16" s="597"/>
      <c r="C16" s="597"/>
      <c r="D16" s="597"/>
    </row>
    <row r="17" spans="1:7" ht="9" customHeight="1" x14ac:dyDescent="0.4">
      <c r="A17" s="985" t="s">
        <v>73</v>
      </c>
      <c r="B17" s="597" t="e">
        <f t="shared" si="2"/>
        <v>#REF!</v>
      </c>
      <c r="C17" s="597" t="e">
        <f>#REF!</f>
        <v>#REF!</v>
      </c>
      <c r="D17" s="597" t="e">
        <f>IF(C17="","",#REF!)</f>
        <v>#REF!</v>
      </c>
      <c r="G17" s="58"/>
    </row>
    <row r="18" spans="1:7" ht="9" customHeight="1" x14ac:dyDescent="0.4">
      <c r="A18" s="597"/>
      <c r="B18" s="597"/>
      <c r="C18" s="597"/>
      <c r="D18" s="597"/>
    </row>
    <row r="19" spans="1:7" ht="9" customHeight="1" x14ac:dyDescent="0.4">
      <c r="A19" s="985" t="s">
        <v>73</v>
      </c>
      <c r="B19" s="597" t="e">
        <f t="shared" si="2"/>
        <v>#REF!</v>
      </c>
      <c r="C19" s="597" t="e">
        <f>#REF!</f>
        <v>#REF!</v>
      </c>
      <c r="D19" s="597" t="e">
        <f>IF(C19="","",#REF!)</f>
        <v>#REF!</v>
      </c>
    </row>
    <row r="20" spans="1:7" ht="9" customHeight="1" x14ac:dyDescent="0.4">
      <c r="A20" s="597"/>
      <c r="B20" s="597"/>
      <c r="C20" s="597"/>
      <c r="D20" s="597"/>
    </row>
    <row r="21" spans="1:7" ht="9" customHeight="1" x14ac:dyDescent="0.4">
      <c r="A21" s="985" t="s">
        <v>74</v>
      </c>
      <c r="B21" s="597" t="e">
        <f t="shared" ref="B21:B25" si="3">ASC(A21)&amp;C21&amp;"位"</f>
        <v>#REF!</v>
      </c>
      <c r="C21" s="597" t="e">
        <f>#REF!</f>
        <v>#REF!</v>
      </c>
      <c r="D21" s="597" t="e">
        <f>IF(C21="","",#REF!)</f>
        <v>#REF!</v>
      </c>
    </row>
    <row r="22" spans="1:7" ht="9" customHeight="1" x14ac:dyDescent="0.4">
      <c r="A22" s="597"/>
      <c r="B22" s="597"/>
      <c r="C22" s="597"/>
      <c r="D22" s="597"/>
    </row>
    <row r="23" spans="1:7" ht="9" customHeight="1" x14ac:dyDescent="0.4">
      <c r="A23" s="985" t="s">
        <v>74</v>
      </c>
      <c r="B23" s="597" t="e">
        <f t="shared" si="3"/>
        <v>#REF!</v>
      </c>
      <c r="C23" s="597" t="e">
        <f>#REF!</f>
        <v>#REF!</v>
      </c>
      <c r="D23" s="597" t="e">
        <f>IF(C23="","",#REF!)</f>
        <v>#REF!</v>
      </c>
    </row>
    <row r="24" spans="1:7" ht="9" customHeight="1" x14ac:dyDescent="0.4">
      <c r="A24" s="597"/>
      <c r="B24" s="597"/>
      <c r="C24" s="597"/>
      <c r="D24" s="597"/>
    </row>
    <row r="25" spans="1:7" ht="9" customHeight="1" x14ac:dyDescent="0.4">
      <c r="A25" s="985" t="s">
        <v>74</v>
      </c>
      <c r="B25" s="597" t="e">
        <f t="shared" si="3"/>
        <v>#REF!</v>
      </c>
      <c r="C25" s="597" t="e">
        <f>#REF!</f>
        <v>#REF!</v>
      </c>
      <c r="D25" s="597" t="e">
        <f>IF(C25="","",#REF!)</f>
        <v>#REF!</v>
      </c>
    </row>
    <row r="26" spans="1:7" ht="9" customHeight="1" x14ac:dyDescent="0.4">
      <c r="A26" s="597"/>
      <c r="B26" s="597"/>
      <c r="C26" s="597"/>
      <c r="D26" s="597"/>
    </row>
    <row r="27" spans="1:7" ht="9" customHeight="1" x14ac:dyDescent="0.4">
      <c r="A27" s="985" t="s">
        <v>74</v>
      </c>
      <c r="B27" s="597" t="e">
        <f t="shared" ref="B27:B31" si="4">ASC(A27)&amp;C27&amp;"位"</f>
        <v>#REF!</v>
      </c>
      <c r="C27" s="597" t="e">
        <f>#REF!</f>
        <v>#REF!</v>
      </c>
      <c r="D27" s="597" t="e">
        <f>IF(C27="","",#REF!)</f>
        <v>#REF!</v>
      </c>
    </row>
    <row r="28" spans="1:7" ht="9" customHeight="1" x14ac:dyDescent="0.4">
      <c r="A28" s="597"/>
      <c r="B28" s="597"/>
      <c r="C28" s="597"/>
      <c r="D28" s="597"/>
    </row>
    <row r="29" spans="1:7" ht="9" customHeight="1" x14ac:dyDescent="0.4">
      <c r="A29" s="985" t="s">
        <v>75</v>
      </c>
      <c r="B29" s="597" t="e">
        <f t="shared" si="4"/>
        <v>#REF!</v>
      </c>
      <c r="C29" s="597" t="e">
        <f>#REF!</f>
        <v>#REF!</v>
      </c>
      <c r="D29" s="597" t="e">
        <f>IF(C29="","",#REF!)</f>
        <v>#REF!</v>
      </c>
    </row>
    <row r="30" spans="1:7" ht="9" customHeight="1" x14ac:dyDescent="0.4">
      <c r="A30" s="597"/>
      <c r="B30" s="597"/>
      <c r="C30" s="597"/>
      <c r="D30" s="597"/>
    </row>
    <row r="31" spans="1:7" ht="9" customHeight="1" x14ac:dyDescent="0.4">
      <c r="A31" s="985" t="s">
        <v>75</v>
      </c>
      <c r="B31" s="597" t="e">
        <f t="shared" si="4"/>
        <v>#REF!</v>
      </c>
      <c r="C31" s="597" t="e">
        <f>#REF!</f>
        <v>#REF!</v>
      </c>
      <c r="D31" s="597" t="e">
        <f>IF(C31="","",#REF!)</f>
        <v>#REF!</v>
      </c>
    </row>
    <row r="32" spans="1:7" ht="9" customHeight="1" x14ac:dyDescent="0.4">
      <c r="A32" s="597"/>
      <c r="B32" s="597"/>
      <c r="C32" s="597"/>
      <c r="D32" s="597"/>
    </row>
    <row r="33" spans="1:4" ht="9" customHeight="1" x14ac:dyDescent="0.4">
      <c r="A33" s="985" t="s">
        <v>75</v>
      </c>
      <c r="B33" s="597" t="e">
        <f t="shared" ref="B33:B37" si="5">ASC(A33)&amp;C33&amp;"位"</f>
        <v>#REF!</v>
      </c>
      <c r="C33" s="597" t="e">
        <f>#REF!</f>
        <v>#REF!</v>
      </c>
      <c r="D33" s="597" t="e">
        <f>IF(C33="","",#REF!)</f>
        <v>#REF!</v>
      </c>
    </row>
    <row r="34" spans="1:4" ht="9" customHeight="1" x14ac:dyDescent="0.4">
      <c r="A34" s="597"/>
      <c r="B34" s="597"/>
      <c r="C34" s="597"/>
      <c r="D34" s="597"/>
    </row>
    <row r="35" spans="1:4" ht="9" customHeight="1" x14ac:dyDescent="0.4">
      <c r="A35" s="985" t="s">
        <v>76</v>
      </c>
      <c r="B35" s="597" t="e">
        <f t="shared" si="5"/>
        <v>#REF!</v>
      </c>
      <c r="C35" s="597" t="e">
        <f>#REF!</f>
        <v>#REF!</v>
      </c>
      <c r="D35" s="597" t="e">
        <f>IF(C35="","",#REF!)</f>
        <v>#REF!</v>
      </c>
    </row>
    <row r="36" spans="1:4" ht="9" customHeight="1" x14ac:dyDescent="0.4">
      <c r="A36" s="597"/>
      <c r="B36" s="597"/>
      <c r="C36" s="597"/>
      <c r="D36" s="597"/>
    </row>
    <row r="37" spans="1:4" ht="9" customHeight="1" x14ac:dyDescent="0.4">
      <c r="A37" s="985" t="s">
        <v>76</v>
      </c>
      <c r="B37" s="597" t="e">
        <f t="shared" si="5"/>
        <v>#REF!</v>
      </c>
      <c r="C37" s="597" t="e">
        <f>#REF!</f>
        <v>#REF!</v>
      </c>
      <c r="D37" s="597" t="e">
        <f>IF(C37="","",#REF!)</f>
        <v>#REF!</v>
      </c>
    </row>
    <row r="38" spans="1:4" ht="9" customHeight="1" x14ac:dyDescent="0.4">
      <c r="A38" s="597"/>
      <c r="B38" s="597"/>
      <c r="C38" s="597"/>
      <c r="D38" s="597"/>
    </row>
    <row r="39" spans="1:4" ht="9" customHeight="1" x14ac:dyDescent="0.4">
      <c r="A39" s="985" t="s">
        <v>76</v>
      </c>
      <c r="B39" s="597" t="e">
        <f t="shared" ref="B39:B43" si="6">ASC(A39)&amp;C39&amp;"位"</f>
        <v>#REF!</v>
      </c>
      <c r="C39" s="597" t="e">
        <f>#REF!</f>
        <v>#REF!</v>
      </c>
      <c r="D39" s="597" t="e">
        <f>IF(C39="","",#REF!)</f>
        <v>#REF!</v>
      </c>
    </row>
    <row r="40" spans="1:4" ht="9" customHeight="1" x14ac:dyDescent="0.4">
      <c r="A40" s="597"/>
      <c r="B40" s="597"/>
      <c r="C40" s="597"/>
      <c r="D40" s="597"/>
    </row>
    <row r="41" spans="1:4" ht="9" customHeight="1" x14ac:dyDescent="0.4">
      <c r="A41" s="985" t="s">
        <v>76</v>
      </c>
      <c r="B41" s="597" t="e">
        <f t="shared" si="6"/>
        <v>#REF!</v>
      </c>
      <c r="C41" s="597" t="e">
        <f>#REF!</f>
        <v>#REF!</v>
      </c>
      <c r="D41" s="597" t="e">
        <f>IF(C41="","",#REF!)</f>
        <v>#REF!</v>
      </c>
    </row>
    <row r="42" spans="1:4" ht="9" customHeight="1" x14ac:dyDescent="0.4">
      <c r="A42" s="597"/>
      <c r="B42" s="597"/>
      <c r="C42" s="597"/>
      <c r="D42" s="597"/>
    </row>
    <row r="43" spans="1:4" ht="9" customHeight="1" x14ac:dyDescent="0.4">
      <c r="A43" s="985" t="s">
        <v>77</v>
      </c>
      <c r="B43" s="597" t="e">
        <f t="shared" si="6"/>
        <v>#REF!</v>
      </c>
      <c r="C43" s="597" t="e">
        <f>#REF!</f>
        <v>#REF!</v>
      </c>
      <c r="D43" s="597" t="e">
        <f>IF(C43="","",#REF!)</f>
        <v>#REF!</v>
      </c>
    </row>
    <row r="44" spans="1:4" ht="9" customHeight="1" x14ac:dyDescent="0.4">
      <c r="A44" s="597"/>
      <c r="B44" s="597"/>
      <c r="C44" s="597"/>
      <c r="D44" s="597"/>
    </row>
    <row r="45" spans="1:4" ht="9" customHeight="1" x14ac:dyDescent="0.4">
      <c r="A45" s="985" t="s">
        <v>77</v>
      </c>
      <c r="B45" s="597" t="e">
        <f t="shared" ref="B45:B49" si="7">ASC(A45)&amp;C45&amp;"位"</f>
        <v>#REF!</v>
      </c>
      <c r="C45" s="597" t="e">
        <f>#REF!</f>
        <v>#REF!</v>
      </c>
      <c r="D45" s="597" t="e">
        <f>IF(C45="","",#REF!)</f>
        <v>#REF!</v>
      </c>
    </row>
    <row r="46" spans="1:4" ht="9" customHeight="1" x14ac:dyDescent="0.4">
      <c r="A46" s="597"/>
      <c r="B46" s="597"/>
      <c r="C46" s="597"/>
      <c r="D46" s="597"/>
    </row>
    <row r="47" spans="1:4" ht="9" customHeight="1" x14ac:dyDescent="0.4">
      <c r="A47" s="985" t="s">
        <v>77</v>
      </c>
      <c r="B47" s="597" t="e">
        <f t="shared" si="7"/>
        <v>#REF!</v>
      </c>
      <c r="C47" s="597" t="e">
        <f>#REF!</f>
        <v>#REF!</v>
      </c>
      <c r="D47" s="597" t="e">
        <f>IF(C47="","",#REF!)</f>
        <v>#REF!</v>
      </c>
    </row>
    <row r="48" spans="1:4" ht="9" customHeight="1" x14ac:dyDescent="0.4">
      <c r="A48" s="597"/>
      <c r="B48" s="597"/>
      <c r="C48" s="597"/>
      <c r="D48" s="597"/>
    </row>
    <row r="49" spans="1:4" ht="9" customHeight="1" x14ac:dyDescent="0.4">
      <c r="A49" s="985" t="s">
        <v>78</v>
      </c>
      <c r="B49" s="597" t="e">
        <f t="shared" si="7"/>
        <v>#REF!</v>
      </c>
      <c r="C49" s="597" t="e">
        <f>#REF!</f>
        <v>#REF!</v>
      </c>
      <c r="D49" s="597" t="e">
        <f>IF(C49="","",#REF!)</f>
        <v>#REF!</v>
      </c>
    </row>
    <row r="50" spans="1:4" ht="9" customHeight="1" x14ac:dyDescent="0.4">
      <c r="A50" s="597"/>
      <c r="B50" s="597"/>
      <c r="C50" s="597"/>
      <c r="D50" s="597"/>
    </row>
    <row r="51" spans="1:4" ht="9" customHeight="1" x14ac:dyDescent="0.4">
      <c r="A51" s="985" t="s">
        <v>78</v>
      </c>
      <c r="B51" s="597" t="e">
        <f t="shared" ref="B51:B55" si="8">ASC(A51)&amp;C51&amp;"位"</f>
        <v>#REF!</v>
      </c>
      <c r="C51" s="597" t="e">
        <f>#REF!</f>
        <v>#REF!</v>
      </c>
      <c r="D51" s="597" t="e">
        <f>IF(C51="","",#REF!)</f>
        <v>#REF!</v>
      </c>
    </row>
    <row r="52" spans="1:4" ht="9" customHeight="1" x14ac:dyDescent="0.4">
      <c r="A52" s="597"/>
      <c r="B52" s="597"/>
      <c r="C52" s="597"/>
      <c r="D52" s="597"/>
    </row>
    <row r="53" spans="1:4" ht="9" customHeight="1" x14ac:dyDescent="0.4">
      <c r="A53" s="985" t="s">
        <v>78</v>
      </c>
      <c r="B53" s="597" t="e">
        <f t="shared" si="8"/>
        <v>#REF!</v>
      </c>
      <c r="C53" s="597" t="e">
        <f>#REF!</f>
        <v>#REF!</v>
      </c>
      <c r="D53" s="597" t="e">
        <f>IF(C53="","",#REF!)</f>
        <v>#REF!</v>
      </c>
    </row>
    <row r="54" spans="1:4" ht="9" customHeight="1" x14ac:dyDescent="0.4">
      <c r="A54" s="597"/>
      <c r="B54" s="597"/>
      <c r="C54" s="597"/>
      <c r="D54" s="597"/>
    </row>
    <row r="55" spans="1:4" ht="9" customHeight="1" x14ac:dyDescent="0.4">
      <c r="A55" s="984" t="s">
        <v>80</v>
      </c>
      <c r="B55" s="597" t="e">
        <f t="shared" si="8"/>
        <v>#REF!</v>
      </c>
      <c r="C55" s="597" t="e">
        <f>#REF!</f>
        <v>#REF!</v>
      </c>
      <c r="D55" s="597" t="e">
        <f>IF(C55="","",#REF!)</f>
        <v>#REF!</v>
      </c>
    </row>
    <row r="56" spans="1:4" ht="9" customHeight="1" x14ac:dyDescent="0.4">
      <c r="A56" s="597"/>
      <c r="B56" s="597"/>
      <c r="C56" s="597"/>
      <c r="D56" s="597"/>
    </row>
    <row r="57" spans="1:4" ht="9" customHeight="1" x14ac:dyDescent="0.4">
      <c r="A57" s="984" t="s">
        <v>80</v>
      </c>
      <c r="B57" s="597" t="e">
        <f t="shared" ref="B57:B61" si="9">ASC(A57)&amp;C57&amp;"位"</f>
        <v>#REF!</v>
      </c>
      <c r="C57" s="597" t="e">
        <f>#REF!</f>
        <v>#REF!</v>
      </c>
      <c r="D57" s="597" t="e">
        <f>IF(C57="","",#REF!)</f>
        <v>#REF!</v>
      </c>
    </row>
    <row r="58" spans="1:4" ht="9" customHeight="1" x14ac:dyDescent="0.4">
      <c r="A58" s="597"/>
      <c r="B58" s="597"/>
      <c r="C58" s="597"/>
      <c r="D58" s="597"/>
    </row>
    <row r="59" spans="1:4" ht="9" customHeight="1" x14ac:dyDescent="0.4">
      <c r="A59" s="984" t="s">
        <v>80</v>
      </c>
      <c r="B59" s="597" t="e">
        <f t="shared" si="9"/>
        <v>#REF!</v>
      </c>
      <c r="C59" s="597" t="e">
        <f>#REF!</f>
        <v>#REF!</v>
      </c>
      <c r="D59" s="597" t="e">
        <f>IF(C59="","",#REF!)</f>
        <v>#REF!</v>
      </c>
    </row>
    <row r="60" spans="1:4" ht="9" customHeight="1" x14ac:dyDescent="0.4">
      <c r="A60" s="597"/>
      <c r="B60" s="597"/>
      <c r="C60" s="597"/>
      <c r="D60" s="597"/>
    </row>
    <row r="61" spans="1:4" ht="9" customHeight="1" x14ac:dyDescent="0.4">
      <c r="A61" s="985" t="s">
        <v>79</v>
      </c>
      <c r="B61" s="597" t="e">
        <f t="shared" si="9"/>
        <v>#REF!</v>
      </c>
      <c r="C61" s="597" t="e">
        <f>#REF!</f>
        <v>#REF!</v>
      </c>
      <c r="D61" s="597" t="e">
        <f>IF(C61="","",#REF!)</f>
        <v>#REF!</v>
      </c>
    </row>
    <row r="62" spans="1:4" ht="9" customHeight="1" x14ac:dyDescent="0.4">
      <c r="A62" s="597"/>
      <c r="B62" s="597"/>
      <c r="C62" s="597"/>
      <c r="D62" s="597"/>
    </row>
    <row r="63" spans="1:4" ht="9" customHeight="1" x14ac:dyDescent="0.4">
      <c r="A63" s="985" t="s">
        <v>79</v>
      </c>
      <c r="B63" s="597" t="e">
        <f>ASC(A63)&amp;C63&amp;"位"</f>
        <v>#REF!</v>
      </c>
      <c r="C63" s="597" t="e">
        <f>#REF!</f>
        <v>#REF!</v>
      </c>
      <c r="D63" s="597" t="e">
        <f>IF(C63="","",#REF!)</f>
        <v>#REF!</v>
      </c>
    </row>
    <row r="64" spans="1:4" ht="9" customHeight="1" x14ac:dyDescent="0.4">
      <c r="A64" s="597"/>
      <c r="B64" s="597"/>
      <c r="C64" s="597"/>
      <c r="D64" s="597"/>
    </row>
    <row r="65" spans="1:4" ht="9" customHeight="1" x14ac:dyDescent="0.4">
      <c r="A65" s="985" t="s">
        <v>79</v>
      </c>
      <c r="B65" s="597" t="e">
        <f>ASC(A65)&amp;C65&amp;"位"</f>
        <v>#REF!</v>
      </c>
      <c r="C65" s="597" t="e">
        <f>#REF!</f>
        <v>#REF!</v>
      </c>
      <c r="D65" s="597" t="e">
        <f>IF(C65="","",#REF!)</f>
        <v>#REF!</v>
      </c>
    </row>
    <row r="66" spans="1:4" ht="9" customHeight="1" x14ac:dyDescent="0.4">
      <c r="A66" s="597"/>
      <c r="B66" s="597"/>
      <c r="C66" s="597"/>
      <c r="D66" s="597"/>
    </row>
    <row r="67" spans="1:4" ht="9" customHeight="1" x14ac:dyDescent="0.4"/>
  </sheetData>
  <mergeCells count="132">
    <mergeCell ref="D55:D56"/>
    <mergeCell ref="D57:D58"/>
    <mergeCell ref="D59:D60"/>
    <mergeCell ref="D61:D62"/>
    <mergeCell ref="D63:D64"/>
    <mergeCell ref="D65:D6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C55:C56"/>
    <mergeCell ref="C57:C58"/>
    <mergeCell ref="C59:C60"/>
    <mergeCell ref="C61:C62"/>
    <mergeCell ref="C63:C64"/>
    <mergeCell ref="C65:C66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B55:B56"/>
    <mergeCell ref="B57:B58"/>
    <mergeCell ref="B59:B60"/>
    <mergeCell ref="B61:B62"/>
    <mergeCell ref="B63:B64"/>
    <mergeCell ref="B65:B66"/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A55:A56"/>
    <mergeCell ref="A57:A58"/>
    <mergeCell ref="A59:A60"/>
    <mergeCell ref="A61:A62"/>
    <mergeCell ref="A63:A64"/>
    <mergeCell ref="A65:A66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:A2"/>
    <mergeCell ref="A3:A4"/>
    <mergeCell ref="A5:A6"/>
    <mergeCell ref="A7:A8"/>
    <mergeCell ref="A9:A10"/>
    <mergeCell ref="A11:A12"/>
    <mergeCell ref="A13:A14"/>
    <mergeCell ref="A15:A16"/>
    <mergeCell ref="A17:A18"/>
  </mergeCells>
  <phoneticPr fontId="11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54"/>
  <sheetViews>
    <sheetView view="pageBreakPreview" topLeftCell="A9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hidden="1" customWidth="1"/>
    <col min="45" max="46" width="3.5" style="18" hidden="1" customWidth="1"/>
    <col min="47" max="47" width="0" style="16" hidden="1" customWidth="1"/>
    <col min="48" max="49" width="3.5" style="16"/>
    <col min="50" max="50" width="3.875" style="16" customWidth="1"/>
    <col min="51" max="16384" width="3.5" style="16"/>
  </cols>
  <sheetData>
    <row r="1" spans="1:50" ht="41.25" customHeight="1" x14ac:dyDescent="0.4">
      <c r="A1" s="595" t="s">
        <v>42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2</v>
      </c>
    </row>
    <row r="2" spans="1:50" ht="18" customHeight="1" x14ac:dyDescent="0.4">
      <c r="C2" s="598" t="s">
        <v>13</v>
      </c>
      <c r="D2" s="598"/>
      <c r="E2" s="598"/>
      <c r="F2" s="598"/>
      <c r="G2" s="599" t="e">
        <f ca="1">INDIRECT("４月２０日組合せ!e"&amp;2*ROW()+1+19*($AS$1-1))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K6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43575</v>
      </c>
      <c r="AH2" s="603"/>
      <c r="AI2" s="603"/>
      <c r="AJ2" s="603"/>
      <c r="AK2" s="603"/>
      <c r="AL2" s="603"/>
      <c r="AM2" s="604" t="str">
        <f>"（"&amp;TEXT(AG2,"aaa")&amp;"）"</f>
        <v>（土）</v>
      </c>
      <c r="AN2" s="604"/>
      <c r="AO2" s="605"/>
      <c r="AP2" s="19"/>
    </row>
    <row r="3" spans="1:50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0" ht="18" customHeight="1" x14ac:dyDescent="0.4">
      <c r="H4" s="611" t="s">
        <v>3</v>
      </c>
      <c r="I4" s="614">
        <v>1</v>
      </c>
      <c r="J4" s="614"/>
      <c r="K4" s="402" t="e">
        <f ca="1">INDIRECT("４月２０日組合せ!h"&amp;2*ROW()+19*($AS$1-1))</f>
        <v>#REF!</v>
      </c>
      <c r="L4" s="403"/>
      <c r="M4" s="403"/>
      <c r="N4" s="403"/>
      <c r="O4" s="403"/>
      <c r="P4" s="403"/>
      <c r="Q4" s="403"/>
      <c r="R4" s="408"/>
      <c r="S4" s="403"/>
      <c r="T4" s="409"/>
      <c r="X4" s="615" t="s">
        <v>4</v>
      </c>
      <c r="Y4" s="618">
        <v>4</v>
      </c>
      <c r="Z4" s="619"/>
      <c r="AA4" s="402" t="e">
        <f ca="1">INDIRECT("４月２０日組合せ!h"&amp;2*ROW()+19*($AS$1-1)+6)</f>
        <v>#REF!</v>
      </c>
      <c r="AB4" s="403"/>
      <c r="AC4" s="403"/>
      <c r="AD4" s="403"/>
      <c r="AE4" s="403"/>
      <c r="AF4" s="403"/>
      <c r="AG4" s="403"/>
      <c r="AH4" s="408"/>
      <c r="AI4" s="403"/>
      <c r="AJ4" s="409"/>
    </row>
    <row r="5" spans="1:50" ht="18" customHeight="1" x14ac:dyDescent="0.4">
      <c r="H5" s="612"/>
      <c r="I5" s="628">
        <v>2</v>
      </c>
      <c r="J5" s="628"/>
      <c r="K5" s="609" t="e">
        <f t="shared" ref="K5:K6" ca="1" si="0">INDIRECT("４月２０日組合せ!h"&amp;2*ROW()+19*($AS$1-1))</f>
        <v>#REF!</v>
      </c>
      <c r="L5" s="610"/>
      <c r="M5" s="610"/>
      <c r="N5" s="610"/>
      <c r="O5" s="610"/>
      <c r="P5" s="610"/>
      <c r="Q5" s="610"/>
      <c r="R5" s="410"/>
      <c r="S5" s="411"/>
      <c r="T5" s="412"/>
      <c r="X5" s="616"/>
      <c r="Y5" s="621">
        <v>5</v>
      </c>
      <c r="Z5" s="622"/>
      <c r="AA5" s="609" t="e">
        <f t="shared" ref="AA5:AA7" ca="1" si="1">INDIRECT("４月２０日組合せ!h"&amp;2*ROW()+19*($AS$1-1)+6)</f>
        <v>#REF!</v>
      </c>
      <c r="AB5" s="610"/>
      <c r="AC5" s="610"/>
      <c r="AD5" s="610"/>
      <c r="AE5" s="610"/>
      <c r="AF5" s="610"/>
      <c r="AG5" s="610"/>
      <c r="AH5" s="623"/>
      <c r="AI5" s="610"/>
      <c r="AJ5" s="624"/>
    </row>
    <row r="6" spans="1:50" ht="18" customHeight="1" x14ac:dyDescent="0.4">
      <c r="H6" s="613"/>
      <c r="I6" s="629">
        <v>3</v>
      </c>
      <c r="J6" s="629"/>
      <c r="K6" s="630" t="e">
        <f t="shared" ca="1" si="0"/>
        <v>#REF!</v>
      </c>
      <c r="L6" s="631"/>
      <c r="M6" s="631"/>
      <c r="N6" s="631"/>
      <c r="O6" s="631"/>
      <c r="P6" s="631"/>
      <c r="Q6" s="631"/>
      <c r="R6" s="632" t="s">
        <v>46</v>
      </c>
      <c r="S6" s="633"/>
      <c r="T6" s="634"/>
      <c r="X6" s="616"/>
      <c r="Y6" s="607">
        <v>6</v>
      </c>
      <c r="Z6" s="608"/>
      <c r="AA6" s="609" t="e">
        <f t="shared" ca="1" si="1"/>
        <v>#REF!</v>
      </c>
      <c r="AB6" s="610"/>
      <c r="AC6" s="610"/>
      <c r="AD6" s="610"/>
      <c r="AE6" s="610"/>
      <c r="AF6" s="610"/>
      <c r="AG6" s="610"/>
      <c r="AH6" s="623"/>
      <c r="AI6" s="625"/>
      <c r="AJ6" s="626"/>
    </row>
    <row r="7" spans="1:50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X7" s="617"/>
      <c r="Y7" s="416">
        <v>7</v>
      </c>
      <c r="Z7" s="416"/>
      <c r="AA7" s="406" t="e">
        <f t="shared" ca="1" si="1"/>
        <v>#REF!</v>
      </c>
      <c r="AB7" s="407"/>
      <c r="AC7" s="407"/>
      <c r="AD7" s="407"/>
      <c r="AE7" s="407"/>
      <c r="AF7" s="407"/>
      <c r="AG7" s="407"/>
      <c r="AH7" s="413"/>
      <c r="AI7" s="407"/>
      <c r="AJ7" s="627"/>
    </row>
    <row r="8" spans="1:50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X8" s="34"/>
    </row>
    <row r="9" spans="1:50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0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576" t="str">
        <f ca="1">IFERROR(VLOOKUP(AS10,$I$4:$T$6,3,0),"")&amp;IFERROR(VLOOKUP(AS10,$Y$4:$AJ$7,3,0),"")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1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1</v>
      </c>
      <c r="W10" s="534"/>
      <c r="X10" s="443" t="str">
        <f ca="1">IFERROR(VLOOKUP(AT10,$I$4:$T$6,3,0),"")&amp;IFERROR(VLOOKUP(AT10,$Y$4:$AJ$7,3,0),"")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str">
        <f>組合せ①!L45</f>
        <v>Ｄ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0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57"/>
      <c r="K11" s="557"/>
      <c r="L11" s="557"/>
      <c r="M11" s="557"/>
      <c r="N11" s="557"/>
      <c r="O11" s="557"/>
      <c r="P11" s="558"/>
      <c r="Q11" s="581"/>
      <c r="R11" s="582"/>
      <c r="S11" s="4">
        <v>0</v>
      </c>
      <c r="T11" s="5" t="s">
        <v>21</v>
      </c>
      <c r="U11" s="4">
        <v>1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0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2">IFERROR(VLOOKUP(AS12,$I$4:$T$6,3,0),"")&amp;IFERROR(VLOOKUP(AS12,$Y$4:$AJ$7,3,0),"")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0</v>
      </c>
      <c r="R12" s="560"/>
      <c r="S12" s="2">
        <v>0</v>
      </c>
      <c r="T12" s="3" t="s">
        <v>21</v>
      </c>
      <c r="U12" s="2">
        <v>7</v>
      </c>
      <c r="V12" s="559">
        <f t="shared" ref="V12" si="3">IF(OR(U12="",U13=""),"",U12+U13)</f>
        <v>11</v>
      </c>
      <c r="W12" s="560"/>
      <c r="X12" s="460" t="str">
        <f t="shared" ref="X12" ca="1" si="4">IFERROR(VLOOKUP(AT12,$I$4:$T$6,3,0),"")&amp;IFERROR(VLOOKUP(AT12,$Y$4:$AJ$7,3,0),"")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str">
        <f>組合せ①!L46</f>
        <v>Ｄ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0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0</v>
      </c>
      <c r="T13" s="5" t="s">
        <v>21</v>
      </c>
      <c r="U13" s="4">
        <v>4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0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67" t="str">
        <f t="shared" ref="J14" ca="1" si="5">IFERROR(VLOOKUP(AS14,$I$4:$T$6,3,0),"")&amp;IFERROR(VLOOKUP(AS14,$Y$4:$AJ$7,3,0),"")</f>
        <v/>
      </c>
      <c r="K14" s="555"/>
      <c r="L14" s="555"/>
      <c r="M14" s="555"/>
      <c r="N14" s="555"/>
      <c r="O14" s="555"/>
      <c r="P14" s="556"/>
      <c r="Q14" s="559">
        <f t="shared" ref="Q14" si="6">IF(OR(S14="",S15=""),"",S14+S15)</f>
        <v>1</v>
      </c>
      <c r="R14" s="560"/>
      <c r="S14" s="2">
        <v>1</v>
      </c>
      <c r="T14" s="3" t="s">
        <v>21</v>
      </c>
      <c r="U14" s="2">
        <v>1</v>
      </c>
      <c r="V14" s="559">
        <f t="shared" ref="V14" si="7">IF(OR(U14="",U15=""),"",U14+U15)</f>
        <v>1</v>
      </c>
      <c r="W14" s="560"/>
      <c r="X14" s="460" t="str">
        <f t="shared" ref="X14" ca="1" si="8">IFERROR(VLOOKUP(AT14,$I$4:$T$6,3,0),"")&amp;IFERROR(VLOOKUP(AT14,$Y$4:$AJ$7,3,0),"")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str">
        <f>組合せ①!L47</f>
        <v>Ｄ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50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68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0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9">IFERROR(VLOOKUP(AS16,$I$4:$T$6,3,0),"")&amp;IFERROR(VLOOKUP(AS16,$Y$4:$AJ$7,3,0),"")</f>
        <v/>
      </c>
      <c r="K16" s="555"/>
      <c r="L16" s="555"/>
      <c r="M16" s="555"/>
      <c r="N16" s="555"/>
      <c r="O16" s="555"/>
      <c r="P16" s="556"/>
      <c r="Q16" s="559">
        <f t="shared" ref="Q16" si="10">IF(OR(S16="",S17=""),"",S16+S17)</f>
        <v>0</v>
      </c>
      <c r="R16" s="560"/>
      <c r="S16" s="2">
        <v>0</v>
      </c>
      <c r="T16" s="3" t="s">
        <v>21</v>
      </c>
      <c r="U16" s="2">
        <v>4</v>
      </c>
      <c r="V16" s="559">
        <f t="shared" ref="V16" si="11">IF(OR(U16="",U17=""),"",U16+U17)</f>
        <v>6</v>
      </c>
      <c r="W16" s="560"/>
      <c r="X16" s="460" t="str">
        <f t="shared" ref="X16" ca="1" si="12">IFERROR(VLOOKUP(AT16,$I$4:$T$6,3,0),"")&amp;IFERROR(VLOOKUP(AT16,$Y$4:$AJ$7,3,0),"")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str">
        <f>組合せ①!L48</f>
        <v>Ｄ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5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2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5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3">IFERROR(VLOOKUP(AS18,$I$4:$T$6,3,0),"")&amp;IFERROR(VLOOKUP(AS18,$Y$4:$AJ$7,3,0),"")</f>
        <v/>
      </c>
      <c r="K18" s="555"/>
      <c r="L18" s="555"/>
      <c r="M18" s="555"/>
      <c r="N18" s="555"/>
      <c r="O18" s="555"/>
      <c r="P18" s="556"/>
      <c r="Q18" s="559">
        <f t="shared" ref="Q18" si="14">IF(OR(S18="",S19=""),"",S18+S19)</f>
        <v>1</v>
      </c>
      <c r="R18" s="560"/>
      <c r="S18" s="2">
        <v>0</v>
      </c>
      <c r="T18" s="3" t="s">
        <v>21</v>
      </c>
      <c r="U18" s="2">
        <v>1</v>
      </c>
      <c r="V18" s="559">
        <f t="shared" ref="V18" si="15">IF(OR(U18="",U19=""),"",U18+U19)</f>
        <v>1</v>
      </c>
      <c r="W18" s="560"/>
      <c r="X18" s="460" t="str">
        <f t="shared" ref="X18" ca="1" si="16">IFERROR(VLOOKUP(AT18,$I$4:$T$6,3,0),"")&amp;IFERROR(VLOOKUP(AT18,$Y$4:$AJ$7,3,0),"")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str">
        <f>組合せ①!L49</f>
        <v>Ｄ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5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1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5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7">IFERROR(VLOOKUP(AS20,$I$4:$T$6,3,0),"")&amp;IFERROR(VLOOKUP(AS20,$Y$4:$AJ$7,3,0),"")</f>
        <v/>
      </c>
      <c r="K20" s="555"/>
      <c r="L20" s="555"/>
      <c r="M20" s="555"/>
      <c r="N20" s="555"/>
      <c r="O20" s="555"/>
      <c r="P20" s="556"/>
      <c r="Q20" s="559">
        <f t="shared" ref="Q20" si="18">IF(OR(S20="",S21=""),"",S20+S21)</f>
        <v>3</v>
      </c>
      <c r="R20" s="560"/>
      <c r="S20" s="2">
        <v>2</v>
      </c>
      <c r="T20" s="3" t="s">
        <v>21</v>
      </c>
      <c r="U20" s="2">
        <v>0</v>
      </c>
      <c r="V20" s="559">
        <f t="shared" ref="V20" si="19">IF(OR(U20="",U21=""),"",U20+U21)</f>
        <v>1</v>
      </c>
      <c r="W20" s="560"/>
      <c r="X20" s="460" t="str">
        <f t="shared" ref="X20" ca="1" si="20">IFERROR(VLOOKUP(AT20,$I$4:$T$6,3,0),"")&amp;IFERROR(VLOOKUP(AT20,$Y$4:$AJ$7,3,0),"")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str">
        <f>組合せ①!L50</f>
        <v>Ｄ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5" ht="14.25" customHeight="1" x14ac:dyDescent="0.4">
      <c r="B21" s="563"/>
      <c r="C21" s="564"/>
      <c r="D21" s="565"/>
      <c r="E21" s="566"/>
      <c r="F21" s="469"/>
      <c r="G21" s="470"/>
      <c r="H21" s="470"/>
      <c r="I21" s="471"/>
      <c r="J21" s="529"/>
      <c r="K21" s="529"/>
      <c r="L21" s="529"/>
      <c r="M21" s="529"/>
      <c r="N21" s="529"/>
      <c r="O21" s="529"/>
      <c r="P21" s="530"/>
      <c r="Q21" s="533"/>
      <c r="R21" s="534"/>
      <c r="S21" s="6">
        <v>1</v>
      </c>
      <c r="T21" s="7" t="s">
        <v>21</v>
      </c>
      <c r="U21" s="6">
        <v>1</v>
      </c>
      <c r="V21" s="533"/>
      <c r="W21" s="534"/>
      <c r="X21" s="463"/>
      <c r="Y21" s="464"/>
      <c r="Z21" s="464"/>
      <c r="AA21" s="464"/>
      <c r="AB21" s="464"/>
      <c r="AC21" s="464"/>
      <c r="AD21" s="465"/>
      <c r="AE21" s="469"/>
      <c r="AF21" s="470"/>
      <c r="AG21" s="470"/>
      <c r="AH21" s="471"/>
      <c r="AI21" s="472"/>
      <c r="AJ21" s="473"/>
      <c r="AK21" s="473"/>
      <c r="AL21" s="473"/>
      <c r="AM21" s="473"/>
      <c r="AN21" s="473"/>
      <c r="AO21" s="474"/>
      <c r="AP21" s="475"/>
    </row>
    <row r="22" spans="1:65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1">IFERROR(VLOOKUP(AS22,$I$4:$T$6,3,0),"")&amp;IFERROR(VLOOKUP(AS22,$Y$4:$AJ$7,3,0),"")</f>
        <v/>
      </c>
      <c r="K22" s="555"/>
      <c r="L22" s="555"/>
      <c r="M22" s="555"/>
      <c r="N22" s="555"/>
      <c r="O22" s="555"/>
      <c r="P22" s="556"/>
      <c r="Q22" s="559">
        <f t="shared" ref="Q22" si="22">IF(OR(S22="",S23=""),"",S22+S23)</f>
        <v>1</v>
      </c>
      <c r="R22" s="560"/>
      <c r="S22" s="8">
        <v>0</v>
      </c>
      <c r="T22" s="9" t="s">
        <v>21</v>
      </c>
      <c r="U22" s="8">
        <v>1</v>
      </c>
      <c r="V22" s="559">
        <f t="shared" ref="V22" si="23">IF(OR(U22="",U23=""),"",U22+U23)</f>
        <v>4</v>
      </c>
      <c r="W22" s="560"/>
      <c r="X22" s="460" t="str">
        <f t="shared" ref="X22" ca="1" si="24">IFERROR(VLOOKUP(AT22,$I$4:$T$6,3,0),"")&amp;IFERROR(VLOOKUP(AT22,$Y$4:$AJ$7,3,0),"")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組合せ①!#REF!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5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1</v>
      </c>
      <c r="T23" s="5" t="s">
        <v>21</v>
      </c>
      <c r="U23" s="4">
        <v>3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5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5">IFERROR(VLOOKUP(AS24,$I$4:$T$6,3,0),"")&amp;IFERROR(VLOOKUP(AS24,$Y$4:$AJ$7,3,0),"")</f>
        <v/>
      </c>
      <c r="K24" s="555"/>
      <c r="L24" s="555"/>
      <c r="M24" s="555"/>
      <c r="N24" s="555"/>
      <c r="O24" s="555"/>
      <c r="P24" s="556"/>
      <c r="Q24" s="559">
        <f t="shared" ref="Q24" si="26">IF(OR(S24="",S25=""),"",S24+S25)</f>
        <v>1</v>
      </c>
      <c r="R24" s="560"/>
      <c r="S24" s="2">
        <v>0</v>
      </c>
      <c r="T24" s="3" t="s">
        <v>21</v>
      </c>
      <c r="U24" s="2">
        <v>1</v>
      </c>
      <c r="V24" s="559">
        <f t="shared" ref="V24" si="27">IF(OR(U24="",U25=""),"",U24+U25)</f>
        <v>2</v>
      </c>
      <c r="W24" s="560"/>
      <c r="X24" s="460" t="str">
        <f t="shared" ref="X24" ca="1" si="28">IFERROR(VLOOKUP(AT24,$I$4:$T$6,3,0),"")&amp;IFERROR(VLOOKUP(AT24,$Y$4:$AJ$7,3,0),"")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5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1</v>
      </c>
      <c r="T25" s="5" t="s">
        <v>21</v>
      </c>
      <c r="U25" s="4">
        <v>1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5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29">IFERROR(VLOOKUP(AS26,$I$4:$T$6,3,0),"")&amp;IFERROR(VLOOKUP(AS26,$Y$4:$AJ$7,3,0),"")</f>
        <v/>
      </c>
      <c r="K26" s="529"/>
      <c r="L26" s="529"/>
      <c r="M26" s="529"/>
      <c r="N26" s="529"/>
      <c r="O26" s="529"/>
      <c r="P26" s="530"/>
      <c r="Q26" s="533">
        <f t="shared" ref="Q26" si="30">IF(OR(S26="",S27=""),"",S26+S27)</f>
        <v>6</v>
      </c>
      <c r="R26" s="534"/>
      <c r="S26" s="2">
        <v>2</v>
      </c>
      <c r="T26" s="3" t="s">
        <v>21</v>
      </c>
      <c r="U26" s="2">
        <v>0</v>
      </c>
      <c r="V26" s="533">
        <f t="shared" ref="V26" si="31">IF(OR(U26="",U27=""),"",U26+U27)</f>
        <v>0</v>
      </c>
      <c r="W26" s="534"/>
      <c r="X26" s="537" t="str">
        <f t="shared" ref="X26" ca="1" si="32">IFERROR(VLOOKUP(AT26,$I$4:$T$6,3,0),"")&amp;IFERROR(VLOOKUP(AT26,$Y$4:$AJ$7,3,0),"")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5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4</v>
      </c>
      <c r="T27" s="11" t="s">
        <v>21</v>
      </c>
      <c r="U27" s="10">
        <v>0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5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H4&amp;"1位"</f>
        <v>ｃ1位</v>
      </c>
      <c r="K28" s="430"/>
      <c r="L28" s="437"/>
      <c r="M28" s="438"/>
      <c r="N28" s="438"/>
      <c r="O28" s="438"/>
      <c r="P28" s="439"/>
      <c r="Q28" s="548" t="str">
        <f t="shared" ref="Q28" si="33">IF(OR(S28="",S29=""),"",S28+S29)</f>
        <v/>
      </c>
      <c r="R28" s="548"/>
      <c r="S28" s="12"/>
      <c r="T28" s="13" t="s">
        <v>21</v>
      </c>
      <c r="U28" s="12"/>
      <c r="V28" s="548" t="str">
        <f t="shared" ref="V28" si="34">IF(OR(U28="",U29=""),"",U28+U29)</f>
        <v/>
      </c>
      <c r="W28" s="548"/>
      <c r="X28" s="443"/>
      <c r="Y28" s="444"/>
      <c r="Z28" s="444"/>
      <c r="AA28" s="444"/>
      <c r="AB28" s="445"/>
      <c r="AC28" s="433" t="str">
        <f>X4&amp;"1位"</f>
        <v>ｄ1位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5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5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18">
        <v>5</v>
      </c>
      <c r="AT30" s="18">
        <v>6</v>
      </c>
    </row>
    <row r="31" spans="1:65" s="46" customFormat="1" ht="11.25" customHeight="1" x14ac:dyDescent="0.4">
      <c r="B31" s="512"/>
      <c r="C31" s="514" t="str">
        <f>H4</f>
        <v>ｃ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R31" s="47"/>
      <c r="AS31" s="18"/>
      <c r="AT31" s="1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R32" s="47"/>
      <c r="AS32" s="44"/>
      <c r="AT32" s="44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2:65" s="46" customFormat="1" ht="11.25" customHeight="1" x14ac:dyDescent="0.4">
      <c r="B33" s="635">
        <v>1</v>
      </c>
      <c r="C33" s="506" t="e">
        <f ca="1">K4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△</v>
      </c>
      <c r="P33" s="490">
        <f>$Q$10</f>
        <v>1</v>
      </c>
      <c r="Q33" s="491"/>
      <c r="R33" s="494" t="s">
        <v>10</v>
      </c>
      <c r="S33" s="490">
        <f>$V$10</f>
        <v>1</v>
      </c>
      <c r="T33" s="487"/>
      <c r="U33" s="502" t="str">
        <f>IF(OR(V33="",Y33=""),"",IF(V33&gt;Y33,"○",IF(V33=Y33,"△","●")))</f>
        <v>●</v>
      </c>
      <c r="V33" s="490">
        <f>$Q$22</f>
        <v>1</v>
      </c>
      <c r="W33" s="491"/>
      <c r="X33" s="494" t="s">
        <v>10</v>
      </c>
      <c r="Y33" s="490">
        <f>$V$22</f>
        <v>4</v>
      </c>
      <c r="Z33" s="487"/>
      <c r="AA33" s="486">
        <f t="shared" ref="AA33:AA37" si="35">IF(AND($J33="",$P33="",$V33=""),"",COUNTIF($I33:$Z33,"○")*3+COUNTIF($I33:$Z33,"△")*1)</f>
        <v>1</v>
      </c>
      <c r="AB33" s="487"/>
      <c r="AC33" s="486">
        <f t="shared" ref="AC33:AC37" si="36">IF(AND($J33="",$P33="",$V33=""),"",SUM($J33,$P33,$V33))</f>
        <v>2</v>
      </c>
      <c r="AD33" s="487"/>
      <c r="AE33" s="486">
        <f t="shared" ref="AE33:AE37" si="37">IF(AND($M33="",$S33="",$Y33=""),"",SUM($M33,$S33,$Y33))</f>
        <v>5</v>
      </c>
      <c r="AF33" s="487"/>
      <c r="AG33" s="486">
        <f t="shared" ref="AG33:AG37" si="38">IF(OR(AC33="",AE33=""),"",AC33-AE33)</f>
        <v>-3</v>
      </c>
      <c r="AH33" s="457"/>
      <c r="AI33" s="487"/>
      <c r="AJ33" s="486">
        <v>2</v>
      </c>
      <c r="AK33" s="48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2:65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2:65" s="46" customFormat="1" ht="11.25" customHeight="1" x14ac:dyDescent="0.4">
      <c r="B35" s="635">
        <v>2</v>
      </c>
      <c r="C35" s="506" t="e">
        <f ca="1">K5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△</v>
      </c>
      <c r="J35" s="490">
        <f>IF(S33="","",S33)</f>
        <v>1</v>
      </c>
      <c r="K35" s="491"/>
      <c r="L35" s="494" t="s">
        <v>10</v>
      </c>
      <c r="M35" s="490">
        <f>IF(P33="","",P33)</f>
        <v>1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$Q$16</f>
        <v>0</v>
      </c>
      <c r="W35" s="491"/>
      <c r="X35" s="494" t="s">
        <v>10</v>
      </c>
      <c r="Y35" s="490">
        <f>$V$16</f>
        <v>6</v>
      </c>
      <c r="Z35" s="487"/>
      <c r="AA35" s="486">
        <f t="shared" si="35"/>
        <v>1</v>
      </c>
      <c r="AB35" s="487"/>
      <c r="AC35" s="486">
        <f t="shared" si="36"/>
        <v>1</v>
      </c>
      <c r="AD35" s="487"/>
      <c r="AE35" s="486">
        <f t="shared" si="37"/>
        <v>7</v>
      </c>
      <c r="AF35" s="487"/>
      <c r="AG35" s="486">
        <f t="shared" si="38"/>
        <v>-6</v>
      </c>
      <c r="AH35" s="457"/>
      <c r="AI35" s="487"/>
      <c r="AJ35" s="486">
        <v>3</v>
      </c>
      <c r="AK35" s="48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2:65" s="46" customFormat="1" ht="11.25" customHeight="1" x14ac:dyDescent="0.4">
      <c r="B36" s="635"/>
      <c r="C36" s="488"/>
      <c r="D36" s="478"/>
      <c r="E36" s="478"/>
      <c r="F36" s="478"/>
      <c r="G36" s="478"/>
      <c r="H36" s="489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2:65" s="46" customFormat="1" ht="11.25" customHeight="1" x14ac:dyDescent="0.4">
      <c r="B37" s="635">
        <v>3</v>
      </c>
      <c r="C37" s="506" t="e">
        <f ca="1">K6</f>
        <v>#REF!</v>
      </c>
      <c r="D37" s="457"/>
      <c r="E37" s="457"/>
      <c r="F37" s="457"/>
      <c r="G37" s="457"/>
      <c r="H37" s="487"/>
      <c r="I37" s="502" t="str">
        <f>IF(OR(J37="",M37=""),"",IF(J37&gt;M37,"○",IF(J37=M37,"△","●")))</f>
        <v>○</v>
      </c>
      <c r="J37" s="490">
        <f>IF(Y33="","",Y33)</f>
        <v>4</v>
      </c>
      <c r="K37" s="491"/>
      <c r="L37" s="494" t="s">
        <v>10</v>
      </c>
      <c r="M37" s="490">
        <f>IF(V33="","",V33)</f>
        <v>1</v>
      </c>
      <c r="N37" s="487"/>
      <c r="O37" s="502" t="str">
        <f>IF(OR(P37="",S37=""),"",IF(P37&gt;S37,"○",IF(P37=S37,"△","●")))</f>
        <v>○</v>
      </c>
      <c r="P37" s="490">
        <f>IF(Y35="","",Y35)</f>
        <v>6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35"/>
        <v>6</v>
      </c>
      <c r="AB37" s="487"/>
      <c r="AC37" s="486">
        <f t="shared" si="36"/>
        <v>10</v>
      </c>
      <c r="AD37" s="487"/>
      <c r="AE37" s="486">
        <f t="shared" si="37"/>
        <v>1</v>
      </c>
      <c r="AF37" s="487"/>
      <c r="AG37" s="486">
        <f t="shared" si="38"/>
        <v>9</v>
      </c>
      <c r="AH37" s="457"/>
      <c r="AI37" s="487"/>
      <c r="AJ37" s="486">
        <v>1</v>
      </c>
      <c r="AK37" s="48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2:65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2:65" s="46" customFormat="1" ht="11.25" customHeight="1" x14ac:dyDescent="0.4"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2:65" s="46" customFormat="1" ht="11.25" customHeight="1" x14ac:dyDescent="0.4">
      <c r="B40" s="512"/>
      <c r="C40" s="514" t="str">
        <f>X4</f>
        <v>ｄ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2:65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2:65" s="46" customFormat="1" ht="11.25" customHeight="1" x14ac:dyDescent="0.4">
      <c r="B42" s="635">
        <v>4</v>
      </c>
      <c r="C42" s="506" t="e">
        <f ca="1">AA4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●</v>
      </c>
      <c r="P42" s="490">
        <f>$Q$12</f>
        <v>0</v>
      </c>
      <c r="Q42" s="491"/>
      <c r="R42" s="494" t="s">
        <v>10</v>
      </c>
      <c r="S42" s="490">
        <f>$V$12</f>
        <v>11</v>
      </c>
      <c r="T42" s="487"/>
      <c r="U42" s="502" t="str">
        <f>IF(OR(V42="",Y42=""),"",IF(V42&gt;Y42,"○",IF(V42=Y42,"△","●")))</f>
        <v>△</v>
      </c>
      <c r="V42" s="490">
        <f>$Q$18</f>
        <v>1</v>
      </c>
      <c r="W42" s="491"/>
      <c r="X42" s="494" t="s">
        <v>10</v>
      </c>
      <c r="Y42" s="490">
        <f>$V$18</f>
        <v>1</v>
      </c>
      <c r="Z42" s="487"/>
      <c r="AA42" s="502" t="str">
        <f t="shared" ref="AA42:AA46" si="39">IF(OR(AB42="",AE42=""),"",IF(AB42&gt;AE42,"○",IF(AB42=AE42,"△","●")))</f>
        <v>●</v>
      </c>
      <c r="AB42" s="490">
        <f>$Q$24</f>
        <v>1</v>
      </c>
      <c r="AC42" s="491"/>
      <c r="AD42" s="494" t="s">
        <v>10</v>
      </c>
      <c r="AE42" s="490">
        <f>$V$24</f>
        <v>2</v>
      </c>
      <c r="AF42" s="487"/>
      <c r="AG42" s="486">
        <f t="shared" ref="AG42:AG46" si="40">IF(AND($J42="",$P42="",$V42="",$AB42=""),"",COUNTIF($I42:$AF42,"○")*3+COUNTIF($I42:$AF42,"△")*1)</f>
        <v>1</v>
      </c>
      <c r="AH42" s="487"/>
      <c r="AI42" s="486">
        <f>IF(AND($J42="",$P42="",$V42="",$AB42=""),"",SUM($J42,$P42,$V42,$AB42))</f>
        <v>2</v>
      </c>
      <c r="AJ42" s="487"/>
      <c r="AK42" s="486">
        <f t="shared" ref="AK42:AK46" si="41">IF(AND($M42="",$S42="",$Y42="",$AE42),"",SUM($M42,$S42,$Y42,$AE42))</f>
        <v>14</v>
      </c>
      <c r="AL42" s="487"/>
      <c r="AM42" s="486">
        <f>IF(OR(AI42="",AK42=""),"",AI42-AK42)</f>
        <v>-12</v>
      </c>
      <c r="AN42" s="457"/>
      <c r="AO42" s="487"/>
      <c r="AP42" s="486">
        <v>4</v>
      </c>
      <c r="AQ42" s="48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2:65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2:65" s="46" customFormat="1" ht="11.25" customHeight="1" x14ac:dyDescent="0.4">
      <c r="B44" s="635">
        <v>5</v>
      </c>
      <c r="C44" s="506" t="e">
        <f ca="1">AA5</f>
        <v>#REF!</v>
      </c>
      <c r="D44" s="457"/>
      <c r="E44" s="457"/>
      <c r="F44" s="457"/>
      <c r="G44" s="457"/>
      <c r="H44" s="487"/>
      <c r="I44" s="502" t="str">
        <f t="shared" ref="I44:I48" si="42">IF(OR(J44="",M44=""),"",IF(J44&gt;M44,"○",IF(J44=M44,"△","●")))</f>
        <v>○</v>
      </c>
      <c r="J44" s="490">
        <f>IF(S42="","",S42)</f>
        <v>11</v>
      </c>
      <c r="K44" s="491"/>
      <c r="L44" s="494" t="s">
        <v>10</v>
      </c>
      <c r="M44" s="490">
        <f>IF(P42="","",P42)</f>
        <v>0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○</v>
      </c>
      <c r="V44" s="490">
        <f>$Q$26</f>
        <v>6</v>
      </c>
      <c r="W44" s="491"/>
      <c r="X44" s="494" t="s">
        <v>10</v>
      </c>
      <c r="Y44" s="490">
        <f>$V$26</f>
        <v>0</v>
      </c>
      <c r="Z44" s="487"/>
      <c r="AA44" s="502" t="str">
        <f t="shared" si="39"/>
        <v>○</v>
      </c>
      <c r="AB44" s="490">
        <f>$Q$20</f>
        <v>3</v>
      </c>
      <c r="AC44" s="491"/>
      <c r="AD44" s="494" t="s">
        <v>10</v>
      </c>
      <c r="AE44" s="490">
        <f>$V$20</f>
        <v>1</v>
      </c>
      <c r="AF44" s="487"/>
      <c r="AG44" s="486">
        <f t="shared" si="40"/>
        <v>9</v>
      </c>
      <c r="AH44" s="487"/>
      <c r="AI44" s="486">
        <f t="shared" ref="AI44" si="43">IF(AND($J44="",$P44="",$V44="",$AB44=""),"",SUM($J44,$P44,$V44,$AB44))</f>
        <v>20</v>
      </c>
      <c r="AJ44" s="487"/>
      <c r="AK44" s="486">
        <f t="shared" si="41"/>
        <v>1</v>
      </c>
      <c r="AL44" s="487"/>
      <c r="AM44" s="486">
        <f t="shared" ref="AM44" si="44">IF(OR(AI44="",AK44=""),"",AI44-AK44)</f>
        <v>19</v>
      </c>
      <c r="AN44" s="457"/>
      <c r="AO44" s="487"/>
      <c r="AP44" s="486">
        <v>1</v>
      </c>
      <c r="AQ44" s="48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2:65" s="46" customFormat="1" ht="11.25" customHeight="1" x14ac:dyDescent="0.4">
      <c r="B45" s="635"/>
      <c r="C45" s="488"/>
      <c r="D45" s="478"/>
      <c r="E45" s="478"/>
      <c r="F45" s="478"/>
      <c r="G45" s="478"/>
      <c r="H45" s="489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2:65" s="46" customFormat="1" ht="11.25" customHeight="1" x14ac:dyDescent="0.4">
      <c r="B46" s="635">
        <v>6</v>
      </c>
      <c r="C46" s="506" t="e">
        <f ca="1">AA6</f>
        <v>#REF!</v>
      </c>
      <c r="D46" s="457"/>
      <c r="E46" s="457"/>
      <c r="F46" s="457"/>
      <c r="G46" s="457"/>
      <c r="H46" s="487"/>
      <c r="I46" s="502" t="str">
        <f t="shared" si="42"/>
        <v>△</v>
      </c>
      <c r="J46" s="490">
        <f>IF(Y42="","",Y42)</f>
        <v>1</v>
      </c>
      <c r="K46" s="491"/>
      <c r="L46" s="494" t="s">
        <v>10</v>
      </c>
      <c r="M46" s="490">
        <f>IF(V42="","",V42)</f>
        <v>1</v>
      </c>
      <c r="N46" s="487"/>
      <c r="O46" s="502" t="str">
        <f>IF(OR(P46="",S46=""),"",IF(P46&gt;S46,"○",IF(P46=S46,"△","●")))</f>
        <v>●</v>
      </c>
      <c r="P46" s="490">
        <f>IF(Y44="","",Y44)</f>
        <v>0</v>
      </c>
      <c r="Q46" s="491"/>
      <c r="R46" s="494" t="s">
        <v>10</v>
      </c>
      <c r="S46" s="490">
        <f>IF(V44="","",V44)</f>
        <v>6</v>
      </c>
      <c r="T46" s="487"/>
      <c r="U46" s="496"/>
      <c r="V46" s="497"/>
      <c r="W46" s="497"/>
      <c r="X46" s="497"/>
      <c r="Y46" s="497"/>
      <c r="Z46" s="498"/>
      <c r="AA46" s="502" t="str">
        <f t="shared" si="39"/>
        <v>△</v>
      </c>
      <c r="AB46" s="490">
        <f>$Q$14</f>
        <v>1</v>
      </c>
      <c r="AC46" s="491"/>
      <c r="AD46" s="494" t="s">
        <v>10</v>
      </c>
      <c r="AE46" s="490">
        <f>$V$14</f>
        <v>1</v>
      </c>
      <c r="AF46" s="487"/>
      <c r="AG46" s="486">
        <f t="shared" si="40"/>
        <v>2</v>
      </c>
      <c r="AH46" s="487"/>
      <c r="AI46" s="486">
        <f t="shared" ref="AI46" si="45">IF(AND($J46="",$P46="",$V46="",$AB46=""),"",SUM($J46,$P46,$V46,$AB46))</f>
        <v>2</v>
      </c>
      <c r="AJ46" s="487"/>
      <c r="AK46" s="486">
        <f t="shared" si="41"/>
        <v>8</v>
      </c>
      <c r="AL46" s="487"/>
      <c r="AM46" s="486">
        <f t="shared" ref="AM46" si="46">IF(OR(AI46="",AK46=""),"",AI46-AK46)</f>
        <v>-6</v>
      </c>
      <c r="AN46" s="457"/>
      <c r="AO46" s="487"/>
      <c r="AP46" s="486">
        <v>3</v>
      </c>
      <c r="AQ46" s="48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2:65" s="46" customFormat="1" ht="11.25" customHeight="1" x14ac:dyDescent="0.4">
      <c r="B47" s="635"/>
      <c r="C47" s="488"/>
      <c r="D47" s="478"/>
      <c r="E47" s="478"/>
      <c r="F47" s="478"/>
      <c r="G47" s="478"/>
      <c r="H47" s="489"/>
      <c r="I47" s="503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488"/>
      <c r="AQ47" s="489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</row>
    <row r="48" spans="2:65" s="46" customFormat="1" ht="11.25" customHeight="1" x14ac:dyDescent="0.4">
      <c r="B48" s="635">
        <v>7</v>
      </c>
      <c r="C48" s="506" t="e">
        <f ca="1">AA7</f>
        <v>#REF!</v>
      </c>
      <c r="D48" s="457"/>
      <c r="E48" s="457"/>
      <c r="F48" s="457"/>
      <c r="G48" s="457"/>
      <c r="H48" s="487"/>
      <c r="I48" s="502" t="str">
        <f t="shared" si="42"/>
        <v>○</v>
      </c>
      <c r="J48" s="490">
        <f>IF(AE42="","",AE42)</f>
        <v>2</v>
      </c>
      <c r="K48" s="491"/>
      <c r="L48" s="494" t="s">
        <v>10</v>
      </c>
      <c r="M48" s="490">
        <f>IF(AB42="","",AB42)</f>
        <v>1</v>
      </c>
      <c r="N48" s="487"/>
      <c r="O48" s="502" t="str">
        <f>IF(OR(P48="",S48=""),"",IF(P48&gt;S48,"○",IF(P48=S48,"△","●")))</f>
        <v>●</v>
      </c>
      <c r="P48" s="490">
        <f>IF(AE44="","",AE44)</f>
        <v>1</v>
      </c>
      <c r="Q48" s="491"/>
      <c r="R48" s="494" t="s">
        <v>10</v>
      </c>
      <c r="S48" s="490">
        <f>IF(AB44="","",AB44)</f>
        <v>3</v>
      </c>
      <c r="T48" s="487"/>
      <c r="U48" s="502" t="str">
        <f>IF(OR(V48="",Y48=""),"",IF(V48&gt;Y48,"○",IF(V48=Y48,"△","●")))</f>
        <v>△</v>
      </c>
      <c r="V48" s="490">
        <f>IF(AE46="","",AE46)</f>
        <v>1</v>
      </c>
      <c r="W48" s="491"/>
      <c r="X48" s="494" t="s">
        <v>10</v>
      </c>
      <c r="Y48" s="490">
        <f>IF(AB46="","",AB46)</f>
        <v>1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4</v>
      </c>
      <c r="AH48" s="487"/>
      <c r="AI48" s="486">
        <f t="shared" ref="AI48" si="47">IF(AND($J48="",$P48="",$V48="",$AB48=""),"",SUM($J48,$P48,$V48,$AB48))</f>
        <v>4</v>
      </c>
      <c r="AJ48" s="487"/>
      <c r="AK48" s="486">
        <f>IF(AND($M48="",$S48="",$Y48="",$AE48),"",SUM($M48,$S48,$Y48,$AE48))</f>
        <v>5</v>
      </c>
      <c r="AL48" s="487"/>
      <c r="AM48" s="486">
        <f t="shared" ref="AM48" si="48">IF(OR(AI48="",AK48=""),"",AI48-AK48)</f>
        <v>-1</v>
      </c>
      <c r="AN48" s="457"/>
      <c r="AO48" s="487"/>
      <c r="AP48" s="486">
        <v>2</v>
      </c>
      <c r="AQ48" s="48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</row>
    <row r="49" spans="2:65" s="46" customFormat="1" ht="11.25" customHeight="1" x14ac:dyDescent="0.4">
      <c r="B49" s="635"/>
      <c r="C49" s="488"/>
      <c r="D49" s="478"/>
      <c r="E49" s="478"/>
      <c r="F49" s="478"/>
      <c r="G49" s="478"/>
      <c r="H49" s="489"/>
      <c r="I49" s="503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89"/>
      <c r="AP49" s="488"/>
      <c r="AQ49" s="489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</row>
    <row r="50" spans="2:65" ht="13.5" x14ac:dyDescent="0.4">
      <c r="AS50" s="47"/>
      <c r="AT50" s="47"/>
    </row>
    <row r="51" spans="2:65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  <c r="AS51" s="47"/>
      <c r="AT51" s="47"/>
    </row>
    <row r="52" spans="2:65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5"/>
      <c r="AB52" s="485"/>
      <c r="AC52" s="485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5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5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299">
    <mergeCell ref="C12:E13"/>
    <mergeCell ref="F12:I13"/>
    <mergeCell ref="Q12:R13"/>
    <mergeCell ref="V12:W13"/>
    <mergeCell ref="C10:E11"/>
    <mergeCell ref="F10:I11"/>
    <mergeCell ref="J10:P11"/>
    <mergeCell ref="X10:AD11"/>
    <mergeCell ref="Q10:R11"/>
    <mergeCell ref="V10:W11"/>
    <mergeCell ref="C16:E17"/>
    <mergeCell ref="F16:I17"/>
    <mergeCell ref="J16:P17"/>
    <mergeCell ref="X16:AD17"/>
    <mergeCell ref="Q16:R17"/>
    <mergeCell ref="V16:W17"/>
    <mergeCell ref="AE16:AH17"/>
    <mergeCell ref="AI16:AP17"/>
    <mergeCell ref="C14:E15"/>
    <mergeCell ref="F14:I15"/>
    <mergeCell ref="J14:P15"/>
    <mergeCell ref="X14:AD15"/>
    <mergeCell ref="Q14:R15"/>
    <mergeCell ref="V14:W15"/>
    <mergeCell ref="AE14:AH15"/>
    <mergeCell ref="AI14:AP15"/>
    <mergeCell ref="C18:E19"/>
    <mergeCell ref="F18:I19"/>
    <mergeCell ref="J18:P19"/>
    <mergeCell ref="X18:AD19"/>
    <mergeCell ref="Q18:R19"/>
    <mergeCell ref="V18:W19"/>
    <mergeCell ref="AE22:AH23"/>
    <mergeCell ref="AE18:AH19"/>
    <mergeCell ref="AI18:AP19"/>
    <mergeCell ref="J20:P21"/>
    <mergeCell ref="X20:AD21"/>
    <mergeCell ref="AE20:AH21"/>
    <mergeCell ref="AI20:AP21"/>
    <mergeCell ref="C20:E21"/>
    <mergeCell ref="F20:I21"/>
    <mergeCell ref="Q20:R21"/>
    <mergeCell ref="V20:W21"/>
    <mergeCell ref="C24:E25"/>
    <mergeCell ref="F24:I25"/>
    <mergeCell ref="J24:P25"/>
    <mergeCell ref="X24:AD25"/>
    <mergeCell ref="Q24:R25"/>
    <mergeCell ref="V24:W25"/>
    <mergeCell ref="AE24:AH25"/>
    <mergeCell ref="AI24:AP25"/>
    <mergeCell ref="C22:E23"/>
    <mergeCell ref="F22:I23"/>
    <mergeCell ref="J22:P23"/>
    <mergeCell ref="X22:AD23"/>
    <mergeCell ref="Q22:R23"/>
    <mergeCell ref="V22:W23"/>
    <mergeCell ref="AI22:AP23"/>
    <mergeCell ref="P33:Q34"/>
    <mergeCell ref="V33:W34"/>
    <mergeCell ref="AJ33:AK34"/>
    <mergeCell ref="X33:X34"/>
    <mergeCell ref="R33:R34"/>
    <mergeCell ref="Y35:Z36"/>
    <mergeCell ref="AA35:AB36"/>
    <mergeCell ref="I35:I36"/>
    <mergeCell ref="C26:E27"/>
    <mergeCell ref="F26:I27"/>
    <mergeCell ref="J26:P27"/>
    <mergeCell ref="X26:AD27"/>
    <mergeCell ref="Q26:R27"/>
    <mergeCell ref="V26:W27"/>
    <mergeCell ref="AE26:AH27"/>
    <mergeCell ref="AI26:AP27"/>
    <mergeCell ref="AA31:AB32"/>
    <mergeCell ref="AC31:AD32"/>
    <mergeCell ref="AE31:AF32"/>
    <mergeCell ref="AG31:AI32"/>
    <mergeCell ref="AJ31:AK32"/>
    <mergeCell ref="AE28:AH29"/>
    <mergeCell ref="AI28:AP29"/>
    <mergeCell ref="AP44:AQ45"/>
    <mergeCell ref="M44:N45"/>
    <mergeCell ref="Y44:Z45"/>
    <mergeCell ref="AE44:AF45"/>
    <mergeCell ref="AG44:AH45"/>
    <mergeCell ref="AI44:AJ45"/>
    <mergeCell ref="AK44:AL45"/>
    <mergeCell ref="AM44:AO45"/>
    <mergeCell ref="AJ37:AK38"/>
    <mergeCell ref="O44:T45"/>
    <mergeCell ref="AG40:AH41"/>
    <mergeCell ref="AI40:AJ41"/>
    <mergeCell ref="AK40:AL41"/>
    <mergeCell ref="AM40:AO41"/>
    <mergeCell ref="AP40:AQ41"/>
    <mergeCell ref="I42:N43"/>
    <mergeCell ref="I40:N41"/>
    <mergeCell ref="O40:T41"/>
    <mergeCell ref="U40:Z41"/>
    <mergeCell ref="AA40:AF41"/>
    <mergeCell ref="AE42:AF43"/>
    <mergeCell ref="AG42:AH43"/>
    <mergeCell ref="AI42:AJ43"/>
    <mergeCell ref="AK42:AL43"/>
    <mergeCell ref="B31:B32"/>
    <mergeCell ref="B33:B34"/>
    <mergeCell ref="B35:B36"/>
    <mergeCell ref="B37:B38"/>
    <mergeCell ref="B40:B41"/>
    <mergeCell ref="B42:B43"/>
    <mergeCell ref="B44:B45"/>
    <mergeCell ref="B46:B47"/>
    <mergeCell ref="B48:B4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R52:Z52"/>
    <mergeCell ref="AA52:AC52"/>
    <mergeCell ref="AD52:AM52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2:I52"/>
    <mergeCell ref="J52:Q52"/>
    <mergeCell ref="C44:H45"/>
    <mergeCell ref="C42:H43"/>
    <mergeCell ref="J35:K36"/>
    <mergeCell ref="M37:N38"/>
    <mergeCell ref="J37:K38"/>
    <mergeCell ref="P37:Q38"/>
    <mergeCell ref="L35:L36"/>
    <mergeCell ref="D51:I51"/>
    <mergeCell ref="C37:H38"/>
    <mergeCell ref="M35:N36"/>
    <mergeCell ref="J51:Q51"/>
    <mergeCell ref="C40:H41"/>
    <mergeCell ref="P42:Q43"/>
    <mergeCell ref="O46:O47"/>
    <mergeCell ref="O48:O49"/>
    <mergeCell ref="P48:Q49"/>
    <mergeCell ref="C48:H49"/>
    <mergeCell ref="M46:N47"/>
    <mergeCell ref="J46:K47"/>
    <mergeCell ref="P46:Q47"/>
    <mergeCell ref="C46:H47"/>
    <mergeCell ref="M48:N49"/>
    <mergeCell ref="J48:K49"/>
    <mergeCell ref="I37:I38"/>
    <mergeCell ref="I44:I45"/>
    <mergeCell ref="I46:I47"/>
    <mergeCell ref="I48:I49"/>
    <mergeCell ref="AD42:AD43"/>
    <mergeCell ref="AD44:AD45"/>
    <mergeCell ref="AD46:AD47"/>
    <mergeCell ref="Y42:Z43"/>
    <mergeCell ref="V48:W49"/>
    <mergeCell ref="AB44:AC45"/>
    <mergeCell ref="J44:K45"/>
    <mergeCell ref="AB46:AC47"/>
    <mergeCell ref="AP48:AQ49"/>
    <mergeCell ref="AA48:AF49"/>
    <mergeCell ref="L37:L38"/>
    <mergeCell ref="L44:L45"/>
    <mergeCell ref="L46:L47"/>
    <mergeCell ref="L48:L49"/>
    <mergeCell ref="O37:O38"/>
    <mergeCell ref="O42:O43"/>
    <mergeCell ref="R46:R47"/>
    <mergeCell ref="R48:R49"/>
    <mergeCell ref="U42:U43"/>
    <mergeCell ref="U44:U45"/>
    <mergeCell ref="U48:U49"/>
    <mergeCell ref="S42:T43"/>
    <mergeCell ref="S46:T47"/>
    <mergeCell ref="S37:T38"/>
    <mergeCell ref="AE46:AF47"/>
    <mergeCell ref="AG46:AH47"/>
    <mergeCell ref="AI46:AJ47"/>
    <mergeCell ref="AK46:AL47"/>
    <mergeCell ref="AM46:AO47"/>
    <mergeCell ref="AP46:AQ47"/>
    <mergeCell ref="AG48:AH49"/>
    <mergeCell ref="AI48:AJ49"/>
    <mergeCell ref="R51:Z51"/>
    <mergeCell ref="AA51:AC51"/>
    <mergeCell ref="AD51:AM51"/>
    <mergeCell ref="AM42:AO43"/>
    <mergeCell ref="S48:T49"/>
    <mergeCell ref="X44:X45"/>
    <mergeCell ref="X48:X49"/>
    <mergeCell ref="AA42:AA43"/>
    <mergeCell ref="AA44:AA45"/>
    <mergeCell ref="AA46:AA47"/>
    <mergeCell ref="U46:Z47"/>
    <mergeCell ref="Y48:Z49"/>
    <mergeCell ref="V44:W45"/>
    <mergeCell ref="X42:X43"/>
    <mergeCell ref="V42:W43"/>
    <mergeCell ref="AK48:AL49"/>
    <mergeCell ref="AM48:AO49"/>
    <mergeCell ref="C9:E9"/>
    <mergeCell ref="F9:I9"/>
    <mergeCell ref="J9:P9"/>
    <mergeCell ref="Q9:W9"/>
    <mergeCell ref="X9:AD9"/>
    <mergeCell ref="AE9:AH9"/>
    <mergeCell ref="AI9:AP9"/>
    <mergeCell ref="AP42:AQ43"/>
    <mergeCell ref="U37:Z38"/>
    <mergeCell ref="C33:H34"/>
    <mergeCell ref="I33:N34"/>
    <mergeCell ref="C31:H32"/>
    <mergeCell ref="I31:N32"/>
    <mergeCell ref="O31:T32"/>
    <mergeCell ref="U31:Z32"/>
    <mergeCell ref="AJ35:AK36"/>
    <mergeCell ref="C35:H36"/>
    <mergeCell ref="O35:T36"/>
    <mergeCell ref="S33:T34"/>
    <mergeCell ref="Y33:Z34"/>
    <mergeCell ref="AA33:AB34"/>
    <mergeCell ref="AC33:AD34"/>
    <mergeCell ref="AE33:AF34"/>
    <mergeCell ref="AG33:AI34"/>
    <mergeCell ref="AE10:AH11"/>
    <mergeCell ref="I6:J6"/>
    <mergeCell ref="Y6:Z6"/>
    <mergeCell ref="Y7:Z7"/>
    <mergeCell ref="X4:X7"/>
    <mergeCell ref="AH6:AJ6"/>
    <mergeCell ref="AA7:AG7"/>
    <mergeCell ref="AH7:AJ7"/>
    <mergeCell ref="K6:Q6"/>
    <mergeCell ref="R6:T6"/>
    <mergeCell ref="AA4:AG4"/>
    <mergeCell ref="AH4:AJ4"/>
    <mergeCell ref="AA5:AG5"/>
    <mergeCell ref="AI12:AP13"/>
    <mergeCell ref="R4:T4"/>
    <mergeCell ref="R42:R43"/>
    <mergeCell ref="I5:J5"/>
    <mergeCell ref="Y5:Z5"/>
    <mergeCell ref="AA37:AB38"/>
    <mergeCell ref="AC37:AD38"/>
    <mergeCell ref="AE37:AF38"/>
    <mergeCell ref="AG37:AI38"/>
    <mergeCell ref="X35:X36"/>
    <mergeCell ref="R37:R38"/>
    <mergeCell ref="U35:U36"/>
    <mergeCell ref="AB42:AC43"/>
    <mergeCell ref="K4:Q4"/>
    <mergeCell ref="AH5:AJ5"/>
    <mergeCell ref="AA6:AG6"/>
    <mergeCell ref="K5:Q5"/>
    <mergeCell ref="R5:T5"/>
    <mergeCell ref="AC35:AD36"/>
    <mergeCell ref="AE35:AF36"/>
    <mergeCell ref="AG35:AI36"/>
    <mergeCell ref="V35:W36"/>
    <mergeCell ref="O33:O34"/>
    <mergeCell ref="U33:U34"/>
    <mergeCell ref="A1:AQ1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C2:F2"/>
    <mergeCell ref="G2:O2"/>
    <mergeCell ref="P2:S2"/>
    <mergeCell ref="T2:AB2"/>
    <mergeCell ref="AC2:AF2"/>
    <mergeCell ref="AG2:AL2"/>
    <mergeCell ref="AM2:AO2"/>
    <mergeCell ref="I4:J4"/>
    <mergeCell ref="Y4:Z4"/>
    <mergeCell ref="H4:H6"/>
    <mergeCell ref="AI10:AP11"/>
    <mergeCell ref="J12:P13"/>
    <mergeCell ref="X12:AD13"/>
    <mergeCell ref="AE12:AH13"/>
  </mergeCells>
  <phoneticPr fontId="11"/>
  <conditionalFormatting sqref="AM2:AO2">
    <cfRule type="expression" dxfId="139" priority="13">
      <formula>WEEKDAY(AM2)=7</formula>
    </cfRule>
    <cfRule type="expression" dxfId="138" priority="14">
      <formula>WEEKDAY(AM2)=1</formula>
    </cfRule>
  </conditionalFormatting>
  <conditionalFormatting sqref="AM2:AO2">
    <cfRule type="expression" dxfId="137" priority="11">
      <formula>WEEKDAY(AM2)=7</formula>
    </cfRule>
    <cfRule type="expression" dxfId="136" priority="12">
      <formula>WEEKDAY(AM2)=1</formula>
    </cfRule>
  </conditionalFormatting>
  <conditionalFormatting sqref="AM2:AO2">
    <cfRule type="expression" dxfId="135" priority="9">
      <formula>WEEKDAY(AM2)=7</formula>
    </cfRule>
    <cfRule type="expression" dxfId="134" priority="10">
      <formula>WEEKDAY(AM2)=1</formula>
    </cfRule>
  </conditionalFormatting>
  <conditionalFormatting sqref="AM2:AO2">
    <cfRule type="expression" dxfId="133" priority="7">
      <formula>WEEKDAY(AM2)=7</formula>
    </cfRule>
    <cfRule type="expression" dxfId="132" priority="8">
      <formula>WEEKDAY(AM2)=1</formula>
    </cfRule>
  </conditionalFormatting>
  <conditionalFormatting sqref="AM2:AO2">
    <cfRule type="expression" dxfId="131" priority="5">
      <formula>WEEKDAY(AM2)=7</formula>
    </cfRule>
    <cfRule type="expression" dxfId="130" priority="6">
      <formula>WEEKDAY(AM2)=1</formula>
    </cfRule>
  </conditionalFormatting>
  <conditionalFormatting sqref="AM2:AO2">
    <cfRule type="expression" dxfId="129" priority="3">
      <formula>WEEKDAY(AM2)=7</formula>
    </cfRule>
    <cfRule type="expression" dxfId="128" priority="4">
      <formula>WEEKDAY(AM2)=1</formula>
    </cfRule>
  </conditionalFormatting>
  <conditionalFormatting sqref="AM2:AO2">
    <cfRule type="expression" dxfId="127" priority="1">
      <formula>WEEKDAY(AM2)=7</formula>
    </cfRule>
    <cfRule type="expression" dxfId="12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4"/>
  <sheetViews>
    <sheetView view="pageBreakPreview" topLeftCell="A7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0" style="16" hidden="1" customWidth="1"/>
    <col min="45" max="46" width="3.5" style="18" hidden="1" customWidth="1"/>
    <col min="47" max="47" width="0" style="16" hidden="1" customWidth="1"/>
    <col min="48" max="48" width="3.5" style="16"/>
    <col min="49" max="49" width="3.875" style="16" customWidth="1"/>
    <col min="50" max="16384" width="3.5" style="16"/>
  </cols>
  <sheetData>
    <row r="1" spans="1:49" ht="41.25" customHeight="1" x14ac:dyDescent="0.4">
      <c r="A1" s="595" t="s">
        <v>43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3</v>
      </c>
    </row>
    <row r="2" spans="1:49" ht="18" customHeight="1" x14ac:dyDescent="0.4">
      <c r="C2" s="598" t="s">
        <v>13</v>
      </c>
      <c r="D2" s="598"/>
      <c r="E2" s="598"/>
      <c r="F2" s="598"/>
      <c r="G2" s="599" t="e">
        <f ca="1">INDIRECT("４月２０日組合せ!e"&amp;2*ROW()+1+19*($AS$1-1))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AA6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43575</v>
      </c>
      <c r="AH2" s="603"/>
      <c r="AI2" s="603"/>
      <c r="AJ2" s="603"/>
      <c r="AK2" s="603"/>
      <c r="AL2" s="603"/>
      <c r="AM2" s="604" t="str">
        <f>"（"&amp;TEXT(AG2,"aaa")&amp;"）"</f>
        <v>（土）</v>
      </c>
      <c r="AN2" s="604"/>
      <c r="AO2" s="605"/>
      <c r="AP2" s="19"/>
    </row>
    <row r="3" spans="1:49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9" ht="18" customHeight="1" x14ac:dyDescent="0.4">
      <c r="H4" s="611" t="s">
        <v>51</v>
      </c>
      <c r="I4" s="614">
        <v>1</v>
      </c>
      <c r="J4" s="614"/>
      <c r="K4" s="402" t="e">
        <f ca="1">INDIRECT("４月２０日組合せ!h"&amp;2*ROW()+19*($AS$1-1))</f>
        <v>#REF!</v>
      </c>
      <c r="L4" s="403"/>
      <c r="M4" s="403"/>
      <c r="N4" s="403"/>
      <c r="O4" s="403"/>
      <c r="P4" s="403"/>
      <c r="Q4" s="403"/>
      <c r="R4" s="408"/>
      <c r="S4" s="403"/>
      <c r="T4" s="409"/>
      <c r="X4" s="615" t="s">
        <v>52</v>
      </c>
      <c r="Y4" s="618">
        <v>4</v>
      </c>
      <c r="Z4" s="619"/>
      <c r="AA4" s="402" t="e">
        <f ca="1">INDIRECT("４月２０日組合せ!h"&amp;2*ROW()+19*($AS$1-1)+6)</f>
        <v>#REF!</v>
      </c>
      <c r="AB4" s="403"/>
      <c r="AC4" s="403"/>
      <c r="AD4" s="403"/>
      <c r="AE4" s="403"/>
      <c r="AF4" s="403"/>
      <c r="AG4" s="403"/>
      <c r="AH4" s="408"/>
      <c r="AI4" s="403"/>
      <c r="AJ4" s="409"/>
    </row>
    <row r="5" spans="1:49" ht="18" customHeight="1" x14ac:dyDescent="0.4">
      <c r="H5" s="612"/>
      <c r="I5" s="628">
        <v>2</v>
      </c>
      <c r="J5" s="628"/>
      <c r="K5" s="609" t="e">
        <f t="shared" ref="K5:K6" ca="1" si="0">INDIRECT("４月２０日組合せ!h"&amp;2*ROW()+19*($AS$1-1))</f>
        <v>#REF!</v>
      </c>
      <c r="L5" s="610"/>
      <c r="M5" s="610"/>
      <c r="N5" s="610"/>
      <c r="O5" s="610"/>
      <c r="P5" s="610"/>
      <c r="Q5" s="610"/>
      <c r="R5" s="410"/>
      <c r="S5" s="411"/>
      <c r="T5" s="412"/>
      <c r="X5" s="616"/>
      <c r="Y5" s="621">
        <v>5</v>
      </c>
      <c r="Z5" s="622"/>
      <c r="AA5" s="609" t="e">
        <f t="shared" ref="AA5:AA7" ca="1" si="1">INDIRECT("４月２０日組合せ!h"&amp;2*ROW()+19*($AS$1-1)+6)</f>
        <v>#REF!</v>
      </c>
      <c r="AB5" s="610"/>
      <c r="AC5" s="610"/>
      <c r="AD5" s="610"/>
      <c r="AE5" s="610"/>
      <c r="AF5" s="610"/>
      <c r="AG5" s="610"/>
      <c r="AH5" s="623"/>
      <c r="AI5" s="610"/>
      <c r="AJ5" s="624"/>
    </row>
    <row r="6" spans="1:49" ht="18" customHeight="1" x14ac:dyDescent="0.4">
      <c r="H6" s="613"/>
      <c r="I6" s="606">
        <v>3</v>
      </c>
      <c r="J6" s="606"/>
      <c r="K6" s="406" t="e">
        <f t="shared" ca="1" si="0"/>
        <v>#REF!</v>
      </c>
      <c r="L6" s="407"/>
      <c r="M6" s="407"/>
      <c r="N6" s="407"/>
      <c r="O6" s="407"/>
      <c r="P6" s="407"/>
      <c r="Q6" s="407"/>
      <c r="R6" s="632"/>
      <c r="S6" s="633"/>
      <c r="T6" s="634"/>
      <c r="X6" s="616"/>
      <c r="Y6" s="636">
        <v>6</v>
      </c>
      <c r="Z6" s="637"/>
      <c r="AA6" s="404" t="e">
        <f t="shared" ca="1" si="1"/>
        <v>#REF!</v>
      </c>
      <c r="AB6" s="405"/>
      <c r="AC6" s="405"/>
      <c r="AD6" s="405"/>
      <c r="AE6" s="405"/>
      <c r="AF6" s="405"/>
      <c r="AG6" s="405"/>
      <c r="AH6" s="410" t="s">
        <v>46</v>
      </c>
      <c r="AI6" s="411"/>
      <c r="AJ6" s="412"/>
    </row>
    <row r="7" spans="1:49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X7" s="617"/>
      <c r="Y7" s="416">
        <v>7</v>
      </c>
      <c r="Z7" s="416"/>
      <c r="AA7" s="406" t="e">
        <f t="shared" ca="1" si="1"/>
        <v>#REF!</v>
      </c>
      <c r="AB7" s="407"/>
      <c r="AC7" s="407"/>
      <c r="AD7" s="407"/>
      <c r="AE7" s="407"/>
      <c r="AF7" s="407"/>
      <c r="AG7" s="407"/>
      <c r="AH7" s="413"/>
      <c r="AI7" s="407"/>
      <c r="AJ7" s="627"/>
    </row>
    <row r="8" spans="1:49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W8" s="34"/>
    </row>
    <row r="9" spans="1:49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49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576" t="str">
        <f ca="1">IFERROR(VLOOKUP(AS10,$I$4:$T$6,3,0),"")&amp;IFERROR(VLOOKUP(AS10,$Y$4:$AJ$7,3,0),"")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2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IFERROR(VLOOKUP(AT10,$I$4:$T$6,3,0),"")&amp;IFERROR(VLOOKUP(AT10,$Y$4:$AJ$7,3,0),"")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 t="str">
        <f>組合せ①!L45</f>
        <v>Ｄ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49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57"/>
      <c r="K11" s="557"/>
      <c r="L11" s="557"/>
      <c r="M11" s="557"/>
      <c r="N11" s="557"/>
      <c r="O11" s="557"/>
      <c r="P11" s="558"/>
      <c r="Q11" s="581"/>
      <c r="R11" s="582"/>
      <c r="S11" s="4">
        <v>1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49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2">IFERROR(VLOOKUP(AS12,$I$4:$T$6,3,0),"")&amp;IFERROR(VLOOKUP(AS12,$Y$4:$AJ$7,3,0),"")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2</v>
      </c>
      <c r="R12" s="560"/>
      <c r="S12" s="2">
        <v>1</v>
      </c>
      <c r="T12" s="3" t="s">
        <v>21</v>
      </c>
      <c r="U12" s="2">
        <v>0</v>
      </c>
      <c r="V12" s="559">
        <f t="shared" ref="V12" si="3">IF(OR(U12="",U13=""),"",U12+U13)</f>
        <v>0</v>
      </c>
      <c r="W12" s="560"/>
      <c r="X12" s="460" t="str">
        <f t="shared" ref="X12" ca="1" si="4">IFERROR(VLOOKUP(AT12,$I$4:$T$6,3,0),"")&amp;IFERROR(VLOOKUP(AT12,$Y$4:$AJ$7,3,0),"")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 t="str">
        <f>組合せ①!L46</f>
        <v>Ｄ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49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1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49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67" t="str">
        <f t="shared" ref="J14" ca="1" si="5">IFERROR(VLOOKUP(AS14,$I$4:$T$6,3,0),"")&amp;IFERROR(VLOOKUP(AS14,$Y$4:$AJ$7,3,0),"")</f>
        <v/>
      </c>
      <c r="K14" s="555"/>
      <c r="L14" s="555"/>
      <c r="M14" s="555"/>
      <c r="N14" s="555"/>
      <c r="O14" s="555"/>
      <c r="P14" s="556"/>
      <c r="Q14" s="559">
        <f t="shared" ref="Q14" si="6">IF(OR(S14="",S15=""),"",S14+S15)</f>
        <v>0</v>
      </c>
      <c r="R14" s="560"/>
      <c r="S14" s="2">
        <v>0</v>
      </c>
      <c r="T14" s="3" t="s">
        <v>21</v>
      </c>
      <c r="U14" s="2">
        <v>0</v>
      </c>
      <c r="V14" s="559">
        <f t="shared" ref="V14" si="7">IF(OR(U14="",U15=""),"",U14+U15)</f>
        <v>0</v>
      </c>
      <c r="W14" s="560"/>
      <c r="X14" s="460" t="str">
        <f t="shared" ref="X14" ca="1" si="8">IFERROR(VLOOKUP(AT14,$I$4:$T$6,3,0),"")&amp;IFERROR(VLOOKUP(AT14,$Y$4:$AJ$7,3,0),"")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 t="str">
        <f>組合せ①!L47</f>
        <v>Ｄ</v>
      </c>
      <c r="AJ14" s="456"/>
      <c r="AK14" s="456"/>
      <c r="AL14" s="456"/>
      <c r="AM14" s="456"/>
      <c r="AN14" s="456"/>
      <c r="AO14" s="457"/>
      <c r="AP14" s="458"/>
      <c r="AS14" s="18">
        <v>6</v>
      </c>
      <c r="AT14" s="18">
        <v>7</v>
      </c>
    </row>
    <row r="15" spans="1:49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68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0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49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9">IFERROR(VLOOKUP(AS16,$I$4:$T$6,3,0),"")&amp;IFERROR(VLOOKUP(AS16,$Y$4:$AJ$7,3,0),"")</f>
        <v/>
      </c>
      <c r="K16" s="555"/>
      <c r="L16" s="555"/>
      <c r="M16" s="555"/>
      <c r="N16" s="555"/>
      <c r="O16" s="555"/>
      <c r="P16" s="556"/>
      <c r="Q16" s="559">
        <f t="shared" ref="Q16" si="10">IF(OR(S16="",S17=""),"",S16+S17)</f>
        <v>2</v>
      </c>
      <c r="R16" s="560"/>
      <c r="S16" s="2">
        <v>2</v>
      </c>
      <c r="T16" s="3" t="s">
        <v>21</v>
      </c>
      <c r="U16" s="2">
        <v>3</v>
      </c>
      <c r="V16" s="559">
        <f t="shared" ref="V16" si="11">IF(OR(U16="",U17=""),"",U16+U17)</f>
        <v>5</v>
      </c>
      <c r="W16" s="560"/>
      <c r="X16" s="460" t="str">
        <f t="shared" ref="X16" ca="1" si="12">IFERROR(VLOOKUP(AT16,$I$4:$T$6,3,0),"")&amp;IFERROR(VLOOKUP(AT16,$Y$4:$AJ$7,3,0),"")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 t="str">
        <f>組合せ①!L48</f>
        <v>Ｄ</v>
      </c>
      <c r="AJ16" s="456"/>
      <c r="AK16" s="456"/>
      <c r="AL16" s="456"/>
      <c r="AM16" s="456"/>
      <c r="AN16" s="456"/>
      <c r="AO16" s="457"/>
      <c r="AP16" s="458"/>
      <c r="AS16" s="18">
        <v>2</v>
      </c>
      <c r="AT16" s="18">
        <v>3</v>
      </c>
    </row>
    <row r="17" spans="1:64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2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4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3">IFERROR(VLOOKUP(AS18,$I$4:$T$6,3,0),"")&amp;IFERROR(VLOOKUP(AS18,$Y$4:$AJ$7,3,0),"")</f>
        <v/>
      </c>
      <c r="K18" s="555"/>
      <c r="L18" s="555"/>
      <c r="M18" s="555"/>
      <c r="N18" s="555"/>
      <c r="O18" s="555"/>
      <c r="P18" s="556"/>
      <c r="Q18" s="559">
        <f t="shared" ref="Q18" si="14">IF(OR(S18="",S19=""),"",S18+S19)</f>
        <v>1</v>
      </c>
      <c r="R18" s="560"/>
      <c r="S18" s="2">
        <v>1</v>
      </c>
      <c r="T18" s="3" t="s">
        <v>21</v>
      </c>
      <c r="U18" s="2">
        <v>0</v>
      </c>
      <c r="V18" s="559">
        <f t="shared" ref="V18" si="15">IF(OR(U18="",U19=""),"",U18+U19)</f>
        <v>0</v>
      </c>
      <c r="W18" s="560"/>
      <c r="X18" s="460" t="str">
        <f t="shared" ref="X18" ca="1" si="16">IFERROR(VLOOKUP(AT18,$I$4:$T$6,3,0),"")&amp;IFERROR(VLOOKUP(AT18,$Y$4:$AJ$7,3,0),"")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 t="str">
        <f>組合せ①!L49</f>
        <v>Ｄ</v>
      </c>
      <c r="AJ18" s="456"/>
      <c r="AK18" s="456"/>
      <c r="AL18" s="456"/>
      <c r="AM18" s="456"/>
      <c r="AN18" s="456"/>
      <c r="AO18" s="457"/>
      <c r="AP18" s="458"/>
      <c r="AS18" s="18">
        <v>4</v>
      </c>
      <c r="AT18" s="18">
        <v>6</v>
      </c>
    </row>
    <row r="19" spans="1:64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0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4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7">IFERROR(VLOOKUP(AS20,$I$4:$T$6,3,0),"")&amp;IFERROR(VLOOKUP(AS20,$Y$4:$AJ$7,3,0),"")</f>
        <v/>
      </c>
      <c r="K20" s="555"/>
      <c r="L20" s="555"/>
      <c r="M20" s="555"/>
      <c r="N20" s="555"/>
      <c r="O20" s="555"/>
      <c r="P20" s="556"/>
      <c r="Q20" s="559">
        <f t="shared" ref="Q20" si="18">IF(OR(S20="",S21=""),"",S20+S21)</f>
        <v>2</v>
      </c>
      <c r="R20" s="560"/>
      <c r="S20" s="2">
        <v>2</v>
      </c>
      <c r="T20" s="3" t="s">
        <v>21</v>
      </c>
      <c r="U20" s="2">
        <v>0</v>
      </c>
      <c r="V20" s="559">
        <f t="shared" ref="V20" si="19">IF(OR(U20="",U21=""),"",U20+U21)</f>
        <v>0</v>
      </c>
      <c r="W20" s="560"/>
      <c r="X20" s="460" t="str">
        <f t="shared" ref="X20" ca="1" si="20">IFERROR(VLOOKUP(AT20,$I$4:$T$6,3,0),"")&amp;IFERROR(VLOOKUP(AT20,$Y$4:$AJ$7,3,0),"")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 t="str">
        <f>組合せ①!L50</f>
        <v>Ｄ</v>
      </c>
      <c r="AJ20" s="456"/>
      <c r="AK20" s="456"/>
      <c r="AL20" s="456"/>
      <c r="AM20" s="456"/>
      <c r="AN20" s="456"/>
      <c r="AO20" s="457"/>
      <c r="AP20" s="458"/>
      <c r="AS20" s="18">
        <v>5</v>
      </c>
      <c r="AT20" s="18">
        <v>7</v>
      </c>
    </row>
    <row r="21" spans="1:64" ht="14.25" customHeight="1" x14ac:dyDescent="0.4">
      <c r="B21" s="563"/>
      <c r="C21" s="564"/>
      <c r="D21" s="565"/>
      <c r="E21" s="566"/>
      <c r="F21" s="469"/>
      <c r="G21" s="470"/>
      <c r="H21" s="470"/>
      <c r="I21" s="471"/>
      <c r="J21" s="529"/>
      <c r="K21" s="529"/>
      <c r="L21" s="529"/>
      <c r="M21" s="529"/>
      <c r="N21" s="529"/>
      <c r="O21" s="529"/>
      <c r="P21" s="530"/>
      <c r="Q21" s="533"/>
      <c r="R21" s="534"/>
      <c r="S21" s="6">
        <v>0</v>
      </c>
      <c r="T21" s="7" t="s">
        <v>21</v>
      </c>
      <c r="U21" s="6">
        <v>0</v>
      </c>
      <c r="V21" s="533"/>
      <c r="W21" s="534"/>
      <c r="X21" s="463"/>
      <c r="Y21" s="464"/>
      <c r="Z21" s="464"/>
      <c r="AA21" s="464"/>
      <c r="AB21" s="464"/>
      <c r="AC21" s="464"/>
      <c r="AD21" s="465"/>
      <c r="AE21" s="469"/>
      <c r="AF21" s="470"/>
      <c r="AG21" s="470"/>
      <c r="AH21" s="471"/>
      <c r="AI21" s="472"/>
      <c r="AJ21" s="473"/>
      <c r="AK21" s="473"/>
      <c r="AL21" s="473"/>
      <c r="AM21" s="473"/>
      <c r="AN21" s="473"/>
      <c r="AO21" s="474"/>
      <c r="AP21" s="475"/>
    </row>
    <row r="22" spans="1:64" ht="14.25" customHeight="1" x14ac:dyDescent="0.4">
      <c r="B22" s="550">
        <v>7</v>
      </c>
      <c r="C22" s="551">
        <v>0.54166666666666696</v>
      </c>
      <c r="D22" s="552"/>
      <c r="E22" s="553"/>
      <c r="F22" s="466"/>
      <c r="G22" s="467"/>
      <c r="H22" s="467"/>
      <c r="I22" s="468"/>
      <c r="J22" s="554" t="str">
        <f t="shared" ref="J22" ca="1" si="21">IFERROR(VLOOKUP(AS22,$I$4:$T$6,3,0),"")&amp;IFERROR(VLOOKUP(AS22,$Y$4:$AJ$7,3,0),"")</f>
        <v/>
      </c>
      <c r="K22" s="555"/>
      <c r="L22" s="555"/>
      <c r="M22" s="555"/>
      <c r="N22" s="555"/>
      <c r="O22" s="555"/>
      <c r="P22" s="556"/>
      <c r="Q22" s="559">
        <f t="shared" ref="Q22" si="22">IF(OR(S22="",S23=""),"",S22+S23)</f>
        <v>0</v>
      </c>
      <c r="R22" s="560"/>
      <c r="S22" s="8">
        <v>0</v>
      </c>
      <c r="T22" s="9" t="s">
        <v>21</v>
      </c>
      <c r="U22" s="8">
        <v>0</v>
      </c>
      <c r="V22" s="559">
        <f t="shared" ref="V22" si="23">IF(OR(U22="",U23=""),"",U22+U23)</f>
        <v>0</v>
      </c>
      <c r="W22" s="560"/>
      <c r="X22" s="460" t="str">
        <f t="shared" ref="X22" ca="1" si="24">IFERROR(VLOOKUP(AT22,$I$4:$T$6,3,0),"")&amp;IFERROR(VLOOKUP(AT22,$Y$4:$AJ$7,3,0),"")</f>
        <v/>
      </c>
      <c r="Y22" s="461"/>
      <c r="Z22" s="461"/>
      <c r="AA22" s="461"/>
      <c r="AB22" s="461"/>
      <c r="AC22" s="461"/>
      <c r="AD22" s="462"/>
      <c r="AE22" s="466"/>
      <c r="AF22" s="467"/>
      <c r="AG22" s="467"/>
      <c r="AH22" s="468"/>
      <c r="AI22" s="455" t="e">
        <f>組合せ①!#REF!</f>
        <v>#REF!</v>
      </c>
      <c r="AJ22" s="456"/>
      <c r="AK22" s="456"/>
      <c r="AL22" s="456"/>
      <c r="AM22" s="456"/>
      <c r="AN22" s="456"/>
      <c r="AO22" s="457"/>
      <c r="AP22" s="458"/>
      <c r="AS22" s="18">
        <v>1</v>
      </c>
      <c r="AT22" s="18">
        <v>3</v>
      </c>
    </row>
    <row r="23" spans="1:64" ht="14.25" customHeight="1" x14ac:dyDescent="0.4">
      <c r="B23" s="550"/>
      <c r="C23" s="551"/>
      <c r="D23" s="552"/>
      <c r="E23" s="553"/>
      <c r="F23" s="466"/>
      <c r="G23" s="467"/>
      <c r="H23" s="467"/>
      <c r="I23" s="468"/>
      <c r="J23" s="557"/>
      <c r="K23" s="557"/>
      <c r="L23" s="557"/>
      <c r="M23" s="557"/>
      <c r="N23" s="557"/>
      <c r="O23" s="557"/>
      <c r="P23" s="558"/>
      <c r="Q23" s="561"/>
      <c r="R23" s="562"/>
      <c r="S23" s="4">
        <v>0</v>
      </c>
      <c r="T23" s="5" t="s">
        <v>21</v>
      </c>
      <c r="U23" s="4">
        <v>0</v>
      </c>
      <c r="V23" s="561"/>
      <c r="W23" s="562"/>
      <c r="X23" s="480"/>
      <c r="Y23" s="481"/>
      <c r="Z23" s="481"/>
      <c r="AA23" s="481"/>
      <c r="AB23" s="481"/>
      <c r="AC23" s="481"/>
      <c r="AD23" s="482"/>
      <c r="AE23" s="466"/>
      <c r="AF23" s="467"/>
      <c r="AG23" s="467"/>
      <c r="AH23" s="468"/>
      <c r="AI23" s="476"/>
      <c r="AJ23" s="477"/>
      <c r="AK23" s="477"/>
      <c r="AL23" s="477"/>
      <c r="AM23" s="477"/>
      <c r="AN23" s="477"/>
      <c r="AO23" s="478"/>
      <c r="AP23" s="479"/>
    </row>
    <row r="24" spans="1:64" ht="14.25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 t="shared" ref="J24" ca="1" si="25">IFERROR(VLOOKUP(AS24,$I$4:$T$6,3,0),"")&amp;IFERROR(VLOOKUP(AS24,$Y$4:$AJ$7,3,0),"")</f>
        <v/>
      </c>
      <c r="K24" s="555"/>
      <c r="L24" s="555"/>
      <c r="M24" s="555"/>
      <c r="N24" s="555"/>
      <c r="O24" s="555"/>
      <c r="P24" s="556"/>
      <c r="Q24" s="559">
        <f t="shared" ref="Q24" si="26">IF(OR(S24="",S25=""),"",S24+S25)</f>
        <v>3</v>
      </c>
      <c r="R24" s="560"/>
      <c r="S24" s="2">
        <v>3</v>
      </c>
      <c r="T24" s="3" t="s">
        <v>21</v>
      </c>
      <c r="U24" s="2">
        <v>0</v>
      </c>
      <c r="V24" s="559">
        <f t="shared" ref="V24" si="27">IF(OR(U24="",U25=""),"",U24+U25)</f>
        <v>0</v>
      </c>
      <c r="W24" s="560"/>
      <c r="X24" s="460" t="str">
        <f t="shared" ref="X24" ca="1" si="28">IFERROR(VLOOKUP(AT24,$I$4:$T$6,3,0),"")&amp;IFERROR(VLOOKUP(AT24,$Y$4:$AJ$7,3,0),"")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4" ht="14.25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>
        <v>0</v>
      </c>
      <c r="T25" s="5" t="s">
        <v>21</v>
      </c>
      <c r="U25" s="4">
        <v>0</v>
      </c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4" ht="14.25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 t="shared" ref="J26" ca="1" si="29">IFERROR(VLOOKUP(AS26,$I$4:$T$6,3,0),"")&amp;IFERROR(VLOOKUP(AS26,$Y$4:$AJ$7,3,0),"")</f>
        <v/>
      </c>
      <c r="K26" s="529"/>
      <c r="L26" s="529"/>
      <c r="M26" s="529"/>
      <c r="N26" s="529"/>
      <c r="O26" s="529"/>
      <c r="P26" s="530"/>
      <c r="Q26" s="533">
        <f t="shared" ref="Q26" si="30">IF(OR(S26="",S27=""),"",S26+S27)</f>
        <v>0</v>
      </c>
      <c r="R26" s="534"/>
      <c r="S26" s="2">
        <v>0</v>
      </c>
      <c r="T26" s="3" t="s">
        <v>21</v>
      </c>
      <c r="U26" s="2">
        <v>0</v>
      </c>
      <c r="V26" s="533">
        <f t="shared" ref="V26" si="31">IF(OR(U26="",U27=""),"",U26+U27)</f>
        <v>1</v>
      </c>
      <c r="W26" s="534"/>
      <c r="X26" s="537" t="str">
        <f t="shared" ref="X26" ca="1" si="32">IFERROR(VLOOKUP(AT26,$I$4:$T$6,3,0),"")&amp;IFERROR(VLOOKUP(AT26,$Y$4:$AJ$7,3,0),"")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4" ht="14.25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>
        <v>0</v>
      </c>
      <c r="T27" s="11" t="s">
        <v>21</v>
      </c>
      <c r="U27" s="10">
        <v>1</v>
      </c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4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H4&amp;"1位"</f>
        <v>ｅ1位</v>
      </c>
      <c r="K28" s="430"/>
      <c r="L28" s="437"/>
      <c r="M28" s="438"/>
      <c r="N28" s="438"/>
      <c r="O28" s="438"/>
      <c r="P28" s="439"/>
      <c r="Q28" s="548" t="str">
        <f t="shared" ref="Q28" si="33">IF(OR(S28="",S29=""),"",S28+S29)</f>
        <v/>
      </c>
      <c r="R28" s="548"/>
      <c r="S28" s="12"/>
      <c r="T28" s="13" t="s">
        <v>21</v>
      </c>
      <c r="U28" s="12"/>
      <c r="V28" s="548" t="str">
        <f t="shared" ref="V28" si="34">IF(OR(U28="",U29=""),"",U28+U29)</f>
        <v/>
      </c>
      <c r="W28" s="548"/>
      <c r="X28" s="443"/>
      <c r="Y28" s="444"/>
      <c r="Z28" s="444"/>
      <c r="AA28" s="444"/>
      <c r="AB28" s="445"/>
      <c r="AC28" s="433" t="str">
        <f>X4&amp;"1位"</f>
        <v>ｆ1位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4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4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18">
        <v>5</v>
      </c>
      <c r="AT30" s="18">
        <v>6</v>
      </c>
    </row>
    <row r="31" spans="1:64" s="46" customFormat="1" ht="11.25" customHeight="1" x14ac:dyDescent="0.4">
      <c r="B31" s="512"/>
      <c r="C31" s="514" t="str">
        <f>H4</f>
        <v>ｅ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R31" s="47"/>
      <c r="AS31" s="18"/>
      <c r="AT31" s="1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R32" s="47"/>
      <c r="AS32" s="44"/>
      <c r="AT32" s="44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2:64" s="46" customFormat="1" ht="11.25" customHeight="1" x14ac:dyDescent="0.4">
      <c r="B33" s="635">
        <v>1</v>
      </c>
      <c r="C33" s="506" t="e">
        <f ca="1">K4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2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△</v>
      </c>
      <c r="V33" s="490">
        <f>$Q$22</f>
        <v>0</v>
      </c>
      <c r="W33" s="491"/>
      <c r="X33" s="494" t="s">
        <v>10</v>
      </c>
      <c r="Y33" s="490">
        <f>$V$22</f>
        <v>0</v>
      </c>
      <c r="Z33" s="487"/>
      <c r="AA33" s="486">
        <f t="shared" ref="AA33:AA37" si="35">IF(AND($J33="",$P33="",$V33=""),"",COUNTIF($I33:$Z33,"○")*3+COUNTIF($I33:$Z33,"△")*1)</f>
        <v>4</v>
      </c>
      <c r="AB33" s="487"/>
      <c r="AC33" s="486">
        <f t="shared" ref="AC33:AC37" si="36">IF(AND($J33="",$P33="",$V33=""),"",SUM($J33,$P33,$V33))</f>
        <v>2</v>
      </c>
      <c r="AD33" s="487"/>
      <c r="AE33" s="486">
        <f t="shared" ref="AE33:AE37" si="37">IF(AND($M33="",$S33="",$Y33=""),"",SUM($M33,$S33,$Y33))</f>
        <v>0</v>
      </c>
      <c r="AF33" s="487"/>
      <c r="AG33" s="486">
        <f t="shared" ref="AG33:AG37" si="38">IF(OR(AC33="",AE33=""),"",AC33-AE33)</f>
        <v>2</v>
      </c>
      <c r="AH33" s="457"/>
      <c r="AI33" s="487"/>
      <c r="AJ33" s="486">
        <v>2</v>
      </c>
      <c r="AK33" s="48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2:64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2:64" s="46" customFormat="1" ht="11.25" customHeight="1" x14ac:dyDescent="0.4">
      <c r="B35" s="635">
        <v>2</v>
      </c>
      <c r="C35" s="506" t="e">
        <f ca="1">K5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2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$Q$16</f>
        <v>2</v>
      </c>
      <c r="W35" s="491"/>
      <c r="X35" s="494" t="s">
        <v>10</v>
      </c>
      <c r="Y35" s="490">
        <f>$V$16</f>
        <v>5</v>
      </c>
      <c r="Z35" s="487"/>
      <c r="AA35" s="486">
        <f t="shared" si="35"/>
        <v>0</v>
      </c>
      <c r="AB35" s="487"/>
      <c r="AC35" s="486">
        <f t="shared" si="36"/>
        <v>2</v>
      </c>
      <c r="AD35" s="487"/>
      <c r="AE35" s="486">
        <f t="shared" si="37"/>
        <v>7</v>
      </c>
      <c r="AF35" s="487"/>
      <c r="AG35" s="486">
        <f t="shared" si="38"/>
        <v>-5</v>
      </c>
      <c r="AH35" s="457"/>
      <c r="AI35" s="487"/>
      <c r="AJ35" s="486">
        <v>3</v>
      </c>
      <c r="AK35" s="48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2:64" s="46" customFormat="1" ht="11.25" customHeight="1" x14ac:dyDescent="0.4">
      <c r="B36" s="635"/>
      <c r="C36" s="488"/>
      <c r="D36" s="478"/>
      <c r="E36" s="478"/>
      <c r="F36" s="478"/>
      <c r="G36" s="478"/>
      <c r="H36" s="489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2:64" s="46" customFormat="1" ht="11.25" customHeight="1" x14ac:dyDescent="0.4">
      <c r="B37" s="635">
        <v>3</v>
      </c>
      <c r="C37" s="506" t="e">
        <f ca="1">K6</f>
        <v>#REF!</v>
      </c>
      <c r="D37" s="457"/>
      <c r="E37" s="457"/>
      <c r="F37" s="457"/>
      <c r="G37" s="457"/>
      <c r="H37" s="487"/>
      <c r="I37" s="502" t="str">
        <f>IF(OR(J37="",M37=""),"",IF(J37&gt;M37,"○",IF(J37=M37,"△","●")))</f>
        <v>△</v>
      </c>
      <c r="J37" s="490">
        <f>IF(Y33="","",Y33)</f>
        <v>0</v>
      </c>
      <c r="K37" s="491"/>
      <c r="L37" s="494" t="s">
        <v>10</v>
      </c>
      <c r="M37" s="490">
        <f>IF(V33="","",V33)</f>
        <v>0</v>
      </c>
      <c r="N37" s="487"/>
      <c r="O37" s="502" t="str">
        <f>IF(OR(P37="",S37=""),"",IF(P37&gt;S37,"○",IF(P37=S37,"△","●")))</f>
        <v>○</v>
      </c>
      <c r="P37" s="490">
        <f>IF(Y35="","",Y35)</f>
        <v>5</v>
      </c>
      <c r="Q37" s="491"/>
      <c r="R37" s="494" t="s">
        <v>10</v>
      </c>
      <c r="S37" s="490">
        <f>IF(V35="","",V35)</f>
        <v>2</v>
      </c>
      <c r="T37" s="487"/>
      <c r="U37" s="496"/>
      <c r="V37" s="497"/>
      <c r="W37" s="497"/>
      <c r="X37" s="497"/>
      <c r="Y37" s="497"/>
      <c r="Z37" s="498"/>
      <c r="AA37" s="486">
        <f t="shared" si="35"/>
        <v>4</v>
      </c>
      <c r="AB37" s="487"/>
      <c r="AC37" s="486">
        <f t="shared" si="36"/>
        <v>5</v>
      </c>
      <c r="AD37" s="487"/>
      <c r="AE37" s="486">
        <f t="shared" si="37"/>
        <v>2</v>
      </c>
      <c r="AF37" s="487"/>
      <c r="AG37" s="486">
        <f t="shared" si="38"/>
        <v>3</v>
      </c>
      <c r="AH37" s="457"/>
      <c r="AI37" s="487"/>
      <c r="AJ37" s="486">
        <v>1</v>
      </c>
      <c r="AK37" s="48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2:64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2:64" s="46" customFormat="1" ht="11.25" customHeight="1" x14ac:dyDescent="0.4"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2:64" s="46" customFormat="1" ht="11.25" customHeight="1" x14ac:dyDescent="0.4">
      <c r="B40" s="512"/>
      <c r="C40" s="514" t="str">
        <f>X4</f>
        <v>ｆ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87"/>
      <c r="AA40" s="486" t="e">
        <f ca="1">IF(C48="","",C48)</f>
        <v>#REF!</v>
      </c>
      <c r="AB40" s="457"/>
      <c r="AC40" s="457"/>
      <c r="AD40" s="457"/>
      <c r="AE40" s="457"/>
      <c r="AF40" s="487"/>
      <c r="AG40" s="486" t="s">
        <v>22</v>
      </c>
      <c r="AH40" s="487"/>
      <c r="AI40" s="486" t="s">
        <v>19</v>
      </c>
      <c r="AJ40" s="487"/>
      <c r="AK40" s="486" t="s">
        <v>23</v>
      </c>
      <c r="AL40" s="487"/>
      <c r="AM40" s="486" t="s">
        <v>24</v>
      </c>
      <c r="AN40" s="457"/>
      <c r="AO40" s="487"/>
      <c r="AP40" s="486" t="s">
        <v>25</v>
      </c>
      <c r="AQ40" s="48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2:64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89"/>
      <c r="AA41" s="488"/>
      <c r="AB41" s="478"/>
      <c r="AC41" s="478"/>
      <c r="AD41" s="478"/>
      <c r="AE41" s="478"/>
      <c r="AF41" s="489"/>
      <c r="AG41" s="488"/>
      <c r="AH41" s="489"/>
      <c r="AI41" s="488"/>
      <c r="AJ41" s="489"/>
      <c r="AK41" s="488"/>
      <c r="AL41" s="489"/>
      <c r="AM41" s="488"/>
      <c r="AN41" s="478"/>
      <c r="AO41" s="489"/>
      <c r="AP41" s="488"/>
      <c r="AQ41" s="489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2:64" s="46" customFormat="1" ht="11.25" customHeight="1" x14ac:dyDescent="0.4">
      <c r="B42" s="635">
        <v>4</v>
      </c>
      <c r="C42" s="506" t="e">
        <f ca="1">AA4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502" t="str">
        <f>IF(OR(P42="",S42=""),"",IF(P42&gt;S42,"○",IF(P42=S42,"△","●")))</f>
        <v>○</v>
      </c>
      <c r="P42" s="490">
        <f>$Q$12</f>
        <v>2</v>
      </c>
      <c r="Q42" s="491"/>
      <c r="R42" s="494" t="s">
        <v>10</v>
      </c>
      <c r="S42" s="490">
        <f>$V$12</f>
        <v>0</v>
      </c>
      <c r="T42" s="487"/>
      <c r="U42" s="502" t="str">
        <f>IF(OR(V42="",Y42=""),"",IF(V42&gt;Y42,"○",IF(V42=Y42,"△","●")))</f>
        <v>○</v>
      </c>
      <c r="V42" s="490">
        <f>$Q$18</f>
        <v>1</v>
      </c>
      <c r="W42" s="491"/>
      <c r="X42" s="494" t="s">
        <v>10</v>
      </c>
      <c r="Y42" s="490">
        <f>$V$18</f>
        <v>0</v>
      </c>
      <c r="Z42" s="487"/>
      <c r="AA42" s="502" t="str">
        <f t="shared" ref="AA42:AA46" si="39">IF(OR(AB42="",AE42=""),"",IF(AB42&gt;AE42,"○",IF(AB42=AE42,"△","●")))</f>
        <v>○</v>
      </c>
      <c r="AB42" s="490">
        <f>$Q$24</f>
        <v>3</v>
      </c>
      <c r="AC42" s="491"/>
      <c r="AD42" s="494" t="s">
        <v>10</v>
      </c>
      <c r="AE42" s="490">
        <f>$V$24</f>
        <v>0</v>
      </c>
      <c r="AF42" s="487"/>
      <c r="AG42" s="486">
        <f t="shared" ref="AG42:AG46" si="40">IF(AND($J42="",$P42="",$V42="",$AB42=""),"",COUNTIF($I42:$AF42,"○")*3+COUNTIF($I42:$AF42,"△")*1)</f>
        <v>9</v>
      </c>
      <c r="AH42" s="487"/>
      <c r="AI42" s="486">
        <f>IF(AND($J42="",$P42="",$V42="",$AB42=""),"",SUM($J42,$P42,$V42,$AB42))</f>
        <v>6</v>
      </c>
      <c r="AJ42" s="487"/>
      <c r="AK42" s="486">
        <f t="shared" ref="AK42:AK46" si="41">IF(AND($M42="",$S42="",$Y42="",$AE42),"",SUM($M42,$S42,$Y42,$AE42))</f>
        <v>0</v>
      </c>
      <c r="AL42" s="487"/>
      <c r="AM42" s="486">
        <f>IF(OR(AI42="",AK42=""),"",AI42-AK42)</f>
        <v>6</v>
      </c>
      <c r="AN42" s="457"/>
      <c r="AO42" s="487"/>
      <c r="AP42" s="486">
        <v>1</v>
      </c>
      <c r="AQ42" s="48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2:64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503"/>
      <c r="P43" s="492"/>
      <c r="Q43" s="493"/>
      <c r="R43" s="495"/>
      <c r="S43" s="492"/>
      <c r="T43" s="489"/>
      <c r="U43" s="503"/>
      <c r="V43" s="492"/>
      <c r="W43" s="493"/>
      <c r="X43" s="495"/>
      <c r="Y43" s="492"/>
      <c r="Z43" s="489"/>
      <c r="AA43" s="503"/>
      <c r="AB43" s="492"/>
      <c r="AC43" s="493"/>
      <c r="AD43" s="495"/>
      <c r="AE43" s="492"/>
      <c r="AF43" s="489"/>
      <c r="AG43" s="488"/>
      <c r="AH43" s="489"/>
      <c r="AI43" s="488"/>
      <c r="AJ43" s="489"/>
      <c r="AK43" s="488"/>
      <c r="AL43" s="489"/>
      <c r="AM43" s="488"/>
      <c r="AN43" s="478"/>
      <c r="AO43" s="489"/>
      <c r="AP43" s="488"/>
      <c r="AQ43" s="48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2:64" s="46" customFormat="1" ht="11.25" customHeight="1" x14ac:dyDescent="0.4">
      <c r="B44" s="635">
        <v>5</v>
      </c>
      <c r="C44" s="506" t="e">
        <f ca="1">AA5</f>
        <v>#REF!</v>
      </c>
      <c r="D44" s="457"/>
      <c r="E44" s="457"/>
      <c r="F44" s="457"/>
      <c r="G44" s="457"/>
      <c r="H44" s="487"/>
      <c r="I44" s="502" t="str">
        <f t="shared" ref="I44:I48" si="42">IF(OR(J44="",M44=""),"",IF(J44&gt;M44,"○",IF(J44=M44,"△","●")))</f>
        <v>●</v>
      </c>
      <c r="J44" s="490">
        <f>IF(S42="","",S42)</f>
        <v>0</v>
      </c>
      <c r="K44" s="491"/>
      <c r="L44" s="494" t="s">
        <v>10</v>
      </c>
      <c r="M44" s="490">
        <f>IF(P42="","",P42)</f>
        <v>2</v>
      </c>
      <c r="N44" s="487"/>
      <c r="O44" s="496"/>
      <c r="P44" s="497"/>
      <c r="Q44" s="497"/>
      <c r="R44" s="497"/>
      <c r="S44" s="497"/>
      <c r="T44" s="498"/>
      <c r="U44" s="502" t="str">
        <f>IF(OR(V44="",Y44=""),"",IF(V44&gt;Y44,"○",IF(V44=Y44,"△","●")))</f>
        <v>●</v>
      </c>
      <c r="V44" s="490">
        <f>$Q$26</f>
        <v>0</v>
      </c>
      <c r="W44" s="491"/>
      <c r="X44" s="494" t="s">
        <v>10</v>
      </c>
      <c r="Y44" s="490">
        <f>$V$26</f>
        <v>1</v>
      </c>
      <c r="Z44" s="487"/>
      <c r="AA44" s="502" t="str">
        <f t="shared" si="39"/>
        <v>○</v>
      </c>
      <c r="AB44" s="490">
        <f>$Q$20</f>
        <v>2</v>
      </c>
      <c r="AC44" s="491"/>
      <c r="AD44" s="494" t="s">
        <v>10</v>
      </c>
      <c r="AE44" s="490">
        <f>$V$20</f>
        <v>0</v>
      </c>
      <c r="AF44" s="487"/>
      <c r="AG44" s="486">
        <f t="shared" si="40"/>
        <v>3</v>
      </c>
      <c r="AH44" s="487"/>
      <c r="AI44" s="486">
        <f t="shared" ref="AI44" si="43">IF(AND($J44="",$P44="",$V44="",$AB44=""),"",SUM($J44,$P44,$V44,$AB44))</f>
        <v>2</v>
      </c>
      <c r="AJ44" s="487"/>
      <c r="AK44" s="486">
        <f t="shared" si="41"/>
        <v>3</v>
      </c>
      <c r="AL44" s="487"/>
      <c r="AM44" s="486">
        <f t="shared" ref="AM44" si="44">IF(OR(AI44="",AK44=""),"",AI44-AK44)</f>
        <v>-1</v>
      </c>
      <c r="AN44" s="457"/>
      <c r="AO44" s="487"/>
      <c r="AP44" s="486">
        <v>3</v>
      </c>
      <c r="AQ44" s="48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2:64" s="46" customFormat="1" ht="11.25" customHeight="1" x14ac:dyDescent="0.4">
      <c r="B45" s="635"/>
      <c r="C45" s="488"/>
      <c r="D45" s="478"/>
      <c r="E45" s="478"/>
      <c r="F45" s="478"/>
      <c r="G45" s="478"/>
      <c r="H45" s="489"/>
      <c r="I45" s="503"/>
      <c r="J45" s="492"/>
      <c r="K45" s="493"/>
      <c r="L45" s="495"/>
      <c r="M45" s="492"/>
      <c r="N45" s="489"/>
      <c r="O45" s="499"/>
      <c r="P45" s="500"/>
      <c r="Q45" s="500"/>
      <c r="R45" s="500"/>
      <c r="S45" s="500"/>
      <c r="T45" s="501"/>
      <c r="U45" s="503"/>
      <c r="V45" s="492"/>
      <c r="W45" s="493"/>
      <c r="X45" s="495"/>
      <c r="Y45" s="492"/>
      <c r="Z45" s="489"/>
      <c r="AA45" s="503"/>
      <c r="AB45" s="492"/>
      <c r="AC45" s="493"/>
      <c r="AD45" s="495"/>
      <c r="AE45" s="492"/>
      <c r="AF45" s="489"/>
      <c r="AG45" s="488"/>
      <c r="AH45" s="489"/>
      <c r="AI45" s="488"/>
      <c r="AJ45" s="489"/>
      <c r="AK45" s="488"/>
      <c r="AL45" s="489"/>
      <c r="AM45" s="488"/>
      <c r="AN45" s="478"/>
      <c r="AO45" s="489"/>
      <c r="AP45" s="488"/>
      <c r="AQ45" s="489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2:64" s="46" customFormat="1" ht="11.25" customHeight="1" x14ac:dyDescent="0.4">
      <c r="B46" s="635">
        <v>6</v>
      </c>
      <c r="C46" s="506" t="e">
        <f ca="1">AA6</f>
        <v>#REF!</v>
      </c>
      <c r="D46" s="457"/>
      <c r="E46" s="457"/>
      <c r="F46" s="457"/>
      <c r="G46" s="457"/>
      <c r="H46" s="487"/>
      <c r="I46" s="502" t="str">
        <f t="shared" si="42"/>
        <v>●</v>
      </c>
      <c r="J46" s="490">
        <f>IF(Y42="","",Y42)</f>
        <v>0</v>
      </c>
      <c r="K46" s="491"/>
      <c r="L46" s="494" t="s">
        <v>10</v>
      </c>
      <c r="M46" s="490">
        <f>IF(V42="","",V42)</f>
        <v>1</v>
      </c>
      <c r="N46" s="487"/>
      <c r="O46" s="502" t="str">
        <f>IF(OR(P46="",S46=""),"",IF(P46&gt;S46,"○",IF(P46=S46,"△","●")))</f>
        <v>○</v>
      </c>
      <c r="P46" s="490">
        <f>IF(Y44="","",Y44)</f>
        <v>1</v>
      </c>
      <c r="Q46" s="491"/>
      <c r="R46" s="494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8"/>
      <c r="AA46" s="502" t="str">
        <f t="shared" si="39"/>
        <v>△</v>
      </c>
      <c r="AB46" s="490">
        <f>$Q$14</f>
        <v>0</v>
      </c>
      <c r="AC46" s="491"/>
      <c r="AD46" s="494" t="s">
        <v>10</v>
      </c>
      <c r="AE46" s="490">
        <f>$V$14</f>
        <v>0</v>
      </c>
      <c r="AF46" s="487"/>
      <c r="AG46" s="486">
        <f t="shared" si="40"/>
        <v>4</v>
      </c>
      <c r="AH46" s="487"/>
      <c r="AI46" s="486">
        <f t="shared" ref="AI46" si="45">IF(AND($J46="",$P46="",$V46="",$AB46=""),"",SUM($J46,$P46,$V46,$AB46))</f>
        <v>1</v>
      </c>
      <c r="AJ46" s="487"/>
      <c r="AK46" s="486">
        <f t="shared" si="41"/>
        <v>1</v>
      </c>
      <c r="AL46" s="487"/>
      <c r="AM46" s="486">
        <f t="shared" ref="AM46" si="46">IF(OR(AI46="",AK46=""),"",AI46-AK46)</f>
        <v>0</v>
      </c>
      <c r="AN46" s="457"/>
      <c r="AO46" s="487"/>
      <c r="AP46" s="486">
        <v>2</v>
      </c>
      <c r="AQ46" s="48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2:64" s="46" customFormat="1" ht="11.25" customHeight="1" x14ac:dyDescent="0.4">
      <c r="B47" s="635"/>
      <c r="C47" s="488"/>
      <c r="D47" s="478"/>
      <c r="E47" s="478"/>
      <c r="F47" s="478"/>
      <c r="G47" s="478"/>
      <c r="H47" s="489"/>
      <c r="I47" s="503"/>
      <c r="J47" s="492"/>
      <c r="K47" s="493"/>
      <c r="L47" s="495"/>
      <c r="M47" s="492"/>
      <c r="N47" s="489"/>
      <c r="O47" s="503"/>
      <c r="P47" s="492"/>
      <c r="Q47" s="493"/>
      <c r="R47" s="495"/>
      <c r="S47" s="492"/>
      <c r="T47" s="489"/>
      <c r="U47" s="499"/>
      <c r="V47" s="500"/>
      <c r="W47" s="500"/>
      <c r="X47" s="500"/>
      <c r="Y47" s="500"/>
      <c r="Z47" s="501"/>
      <c r="AA47" s="503"/>
      <c r="AB47" s="492"/>
      <c r="AC47" s="493"/>
      <c r="AD47" s="495"/>
      <c r="AE47" s="492"/>
      <c r="AF47" s="489"/>
      <c r="AG47" s="488"/>
      <c r="AH47" s="489"/>
      <c r="AI47" s="488"/>
      <c r="AJ47" s="489"/>
      <c r="AK47" s="488"/>
      <c r="AL47" s="489"/>
      <c r="AM47" s="488"/>
      <c r="AN47" s="478"/>
      <c r="AO47" s="489"/>
      <c r="AP47" s="488"/>
      <c r="AQ47" s="489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2:64" s="46" customFormat="1" ht="11.25" customHeight="1" x14ac:dyDescent="0.4">
      <c r="B48" s="635">
        <v>7</v>
      </c>
      <c r="C48" s="506" t="e">
        <f ca="1">AA7</f>
        <v>#REF!</v>
      </c>
      <c r="D48" s="457"/>
      <c r="E48" s="457"/>
      <c r="F48" s="457"/>
      <c r="G48" s="457"/>
      <c r="H48" s="487"/>
      <c r="I48" s="502" t="str">
        <f t="shared" si="42"/>
        <v>●</v>
      </c>
      <c r="J48" s="490">
        <f>IF(AE42="","",AE42)</f>
        <v>0</v>
      </c>
      <c r="K48" s="491"/>
      <c r="L48" s="494" t="s">
        <v>10</v>
      </c>
      <c r="M48" s="490">
        <f>IF(AB42="","",AB42)</f>
        <v>3</v>
      </c>
      <c r="N48" s="487"/>
      <c r="O48" s="502" t="str">
        <f>IF(OR(P48="",S48=""),"",IF(P48&gt;S48,"○",IF(P48=S48,"△","●")))</f>
        <v>●</v>
      </c>
      <c r="P48" s="490">
        <f>IF(AE44="","",AE44)</f>
        <v>0</v>
      </c>
      <c r="Q48" s="491"/>
      <c r="R48" s="494" t="s">
        <v>10</v>
      </c>
      <c r="S48" s="490">
        <f>IF(AB44="","",AB44)</f>
        <v>2</v>
      </c>
      <c r="T48" s="487"/>
      <c r="U48" s="502" t="str">
        <f>IF(OR(V48="",Y48=""),"",IF(V48&gt;Y48,"○",IF(V48=Y48,"△","●")))</f>
        <v>△</v>
      </c>
      <c r="V48" s="490">
        <f>IF(AE46="","",AE46)</f>
        <v>0</v>
      </c>
      <c r="W48" s="491"/>
      <c r="X48" s="494" t="s">
        <v>10</v>
      </c>
      <c r="Y48" s="490">
        <f>IF(AB46="","",AB46)</f>
        <v>0</v>
      </c>
      <c r="Z48" s="487"/>
      <c r="AA48" s="496"/>
      <c r="AB48" s="497"/>
      <c r="AC48" s="497"/>
      <c r="AD48" s="497"/>
      <c r="AE48" s="497"/>
      <c r="AF48" s="498"/>
      <c r="AG48" s="486">
        <f>IF(AND($J48="",$P48="",$V48="",$AB48=""),"",COUNTIF($I48:$AF48,"○")*3+COUNTIF($I48:$AF48,"△")*1)</f>
        <v>1</v>
      </c>
      <c r="AH48" s="487"/>
      <c r="AI48" s="486">
        <f t="shared" ref="AI48" si="47">IF(AND($J48="",$P48="",$V48="",$AB48=""),"",SUM($J48,$P48,$V48,$AB48))</f>
        <v>0</v>
      </c>
      <c r="AJ48" s="487"/>
      <c r="AK48" s="486">
        <f>IF(AND($M48="",$S48="",$Y48="",$AE48),"",SUM($M48,$S48,$Y48,$AE48))</f>
        <v>5</v>
      </c>
      <c r="AL48" s="487"/>
      <c r="AM48" s="486">
        <f t="shared" ref="AM48" si="48">IF(OR(AI48="",AK48=""),"",AI48-AK48)</f>
        <v>-5</v>
      </c>
      <c r="AN48" s="457"/>
      <c r="AO48" s="487"/>
      <c r="AP48" s="486">
        <v>4</v>
      </c>
      <c r="AQ48" s="48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2:64" s="46" customFormat="1" ht="11.25" customHeight="1" x14ac:dyDescent="0.4">
      <c r="B49" s="635"/>
      <c r="C49" s="488"/>
      <c r="D49" s="478"/>
      <c r="E49" s="478"/>
      <c r="F49" s="478"/>
      <c r="G49" s="478"/>
      <c r="H49" s="489"/>
      <c r="I49" s="503"/>
      <c r="J49" s="492"/>
      <c r="K49" s="493"/>
      <c r="L49" s="495"/>
      <c r="M49" s="492"/>
      <c r="N49" s="489"/>
      <c r="O49" s="503"/>
      <c r="P49" s="492"/>
      <c r="Q49" s="493"/>
      <c r="R49" s="495"/>
      <c r="S49" s="492"/>
      <c r="T49" s="489"/>
      <c r="U49" s="503"/>
      <c r="V49" s="492"/>
      <c r="W49" s="493"/>
      <c r="X49" s="495"/>
      <c r="Y49" s="492"/>
      <c r="Z49" s="489"/>
      <c r="AA49" s="499"/>
      <c r="AB49" s="500"/>
      <c r="AC49" s="500"/>
      <c r="AD49" s="500"/>
      <c r="AE49" s="500"/>
      <c r="AF49" s="501"/>
      <c r="AG49" s="488"/>
      <c r="AH49" s="489"/>
      <c r="AI49" s="488"/>
      <c r="AJ49" s="489"/>
      <c r="AK49" s="488"/>
      <c r="AL49" s="489"/>
      <c r="AM49" s="488"/>
      <c r="AN49" s="478"/>
      <c r="AO49" s="489"/>
      <c r="AP49" s="488"/>
      <c r="AQ49" s="489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2:64" ht="13.5" x14ac:dyDescent="0.4">
      <c r="AS50" s="47"/>
      <c r="AT50" s="47"/>
    </row>
    <row r="51" spans="2:64" ht="14.25" x14ac:dyDescent="0.4">
      <c r="B51" s="18"/>
      <c r="C51" s="18"/>
      <c r="D51" s="483" t="s">
        <v>26</v>
      </c>
      <c r="E51" s="483"/>
      <c r="F51" s="483"/>
      <c r="G51" s="483"/>
      <c r="H51" s="483"/>
      <c r="I51" s="483"/>
      <c r="J51" s="483" t="s">
        <v>18</v>
      </c>
      <c r="K51" s="483"/>
      <c r="L51" s="483"/>
      <c r="M51" s="483"/>
      <c r="N51" s="483"/>
      <c r="O51" s="483"/>
      <c r="P51" s="483"/>
      <c r="Q51" s="483"/>
      <c r="R51" s="483" t="s">
        <v>27</v>
      </c>
      <c r="S51" s="483"/>
      <c r="T51" s="483"/>
      <c r="U51" s="483"/>
      <c r="V51" s="483"/>
      <c r="W51" s="483"/>
      <c r="X51" s="483"/>
      <c r="Y51" s="483"/>
      <c r="Z51" s="483"/>
      <c r="AA51" s="483" t="s">
        <v>28</v>
      </c>
      <c r="AB51" s="483"/>
      <c r="AC51" s="483"/>
      <c r="AD51" s="483" t="s">
        <v>29</v>
      </c>
      <c r="AE51" s="483"/>
      <c r="AF51" s="483"/>
      <c r="AG51" s="483"/>
      <c r="AH51" s="483"/>
      <c r="AI51" s="483"/>
      <c r="AJ51" s="483"/>
      <c r="AK51" s="483"/>
      <c r="AL51" s="483"/>
      <c r="AM51" s="483"/>
      <c r="AN51" s="18"/>
      <c r="AO51" s="18"/>
      <c r="AP51" s="18"/>
      <c r="AS51" s="47"/>
      <c r="AT51" s="47"/>
    </row>
    <row r="52" spans="2:64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5"/>
      <c r="AB52" s="485"/>
      <c r="AC52" s="485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  <row r="53" spans="2:64" ht="18" customHeight="1" x14ac:dyDescent="0.4">
      <c r="B53" s="18"/>
      <c r="C53" s="18"/>
      <c r="D53" s="483" t="s">
        <v>30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18"/>
      <c r="AO53" s="18"/>
      <c r="AP53" s="18"/>
    </row>
    <row r="54" spans="2:64" ht="18" customHeight="1" x14ac:dyDescent="0.4">
      <c r="B54" s="18"/>
      <c r="C54" s="18"/>
      <c r="D54" s="483" t="s">
        <v>30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18"/>
      <c r="AO54" s="18"/>
      <c r="AP54" s="18"/>
    </row>
  </sheetData>
  <mergeCells count="299">
    <mergeCell ref="D54:I54"/>
    <mergeCell ref="J54:Q54"/>
    <mergeCell ref="R54:Z54"/>
    <mergeCell ref="AA54:AC54"/>
    <mergeCell ref="AD54:AM54"/>
    <mergeCell ref="D52:I52"/>
    <mergeCell ref="J52:Q52"/>
    <mergeCell ref="R52:Z52"/>
    <mergeCell ref="AA52:AC52"/>
    <mergeCell ref="AD52:AM52"/>
    <mergeCell ref="D53:I53"/>
    <mergeCell ref="J53:Q53"/>
    <mergeCell ref="R53:Z53"/>
    <mergeCell ref="AA53:AC53"/>
    <mergeCell ref="AD53:AM53"/>
    <mergeCell ref="D51:I51"/>
    <mergeCell ref="J51:Q51"/>
    <mergeCell ref="R51:Z51"/>
    <mergeCell ref="AA51:AC51"/>
    <mergeCell ref="AD51:AM51"/>
    <mergeCell ref="V48:W49"/>
    <mergeCell ref="X48:X49"/>
    <mergeCell ref="Y48:Z49"/>
    <mergeCell ref="AA48:AF49"/>
    <mergeCell ref="AG48:AH49"/>
    <mergeCell ref="AI48:AJ49"/>
    <mergeCell ref="M48:N49"/>
    <mergeCell ref="O48:O49"/>
    <mergeCell ref="P48:Q49"/>
    <mergeCell ref="R48:R49"/>
    <mergeCell ref="S48:T49"/>
    <mergeCell ref="U48:U49"/>
    <mergeCell ref="AK46:AL47"/>
    <mergeCell ref="AM46:AO47"/>
    <mergeCell ref="AP46:AQ47"/>
    <mergeCell ref="B48:B49"/>
    <mergeCell ref="C48:H49"/>
    <mergeCell ref="I48:I49"/>
    <mergeCell ref="J48:K49"/>
    <mergeCell ref="L48:L49"/>
    <mergeCell ref="S46:T47"/>
    <mergeCell ref="U46:Z47"/>
    <mergeCell ref="AA46:AA47"/>
    <mergeCell ref="AB46:AC47"/>
    <mergeCell ref="AD46:AD47"/>
    <mergeCell ref="AE46:AF47"/>
    <mergeCell ref="AK48:AL49"/>
    <mergeCell ref="AM48:AO49"/>
    <mergeCell ref="AP48:AQ49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V44:W45"/>
    <mergeCell ref="X44:X45"/>
    <mergeCell ref="Y44:Z45"/>
    <mergeCell ref="AA44:AA45"/>
    <mergeCell ref="AB44:AC45"/>
    <mergeCell ref="AG46:AH47"/>
    <mergeCell ref="AI46:AJ47"/>
    <mergeCell ref="B44:B45"/>
    <mergeCell ref="C44:H45"/>
    <mergeCell ref="I44:I45"/>
    <mergeCell ref="J44:K45"/>
    <mergeCell ref="L44:L45"/>
    <mergeCell ref="M44:N45"/>
    <mergeCell ref="O44:T45"/>
    <mergeCell ref="AA42:AA43"/>
    <mergeCell ref="AB42:AC43"/>
    <mergeCell ref="R42:R43"/>
    <mergeCell ref="S42:T43"/>
    <mergeCell ref="U42:U43"/>
    <mergeCell ref="V42:W43"/>
    <mergeCell ref="X42:X43"/>
    <mergeCell ref="Y42:Z43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U37:Z38"/>
    <mergeCell ref="AA37:AB38"/>
    <mergeCell ref="AC35:AD36"/>
    <mergeCell ref="AE35:AF36"/>
    <mergeCell ref="AG35:AI36"/>
    <mergeCell ref="AG40:AH41"/>
    <mergeCell ref="AI40:AJ41"/>
    <mergeCell ref="AJ35:AK36"/>
    <mergeCell ref="X35:X36"/>
    <mergeCell ref="Y35:Z36"/>
    <mergeCell ref="AA35:AB36"/>
    <mergeCell ref="AC37:AD38"/>
    <mergeCell ref="AE37:AF38"/>
    <mergeCell ref="AG37:AI38"/>
    <mergeCell ref="AJ37:AK38"/>
    <mergeCell ref="AK40:AL41"/>
    <mergeCell ref="X33:X34"/>
    <mergeCell ref="Y33:Z34"/>
    <mergeCell ref="AA33:AB34"/>
    <mergeCell ref="S33:T34"/>
    <mergeCell ref="U33:U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L28:P29"/>
    <mergeCell ref="Q28:R29"/>
    <mergeCell ref="V28:W29"/>
    <mergeCell ref="X28:AB29"/>
    <mergeCell ref="AC28:AD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V33:W34"/>
    <mergeCell ref="AC31:AD32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B28:B29"/>
    <mergeCell ref="C28:E29"/>
    <mergeCell ref="F28:I29"/>
    <mergeCell ref="J28:K2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AI9:AP9"/>
    <mergeCell ref="X9:AD9"/>
    <mergeCell ref="AE9:AH9"/>
    <mergeCell ref="X12:AD13"/>
    <mergeCell ref="AE12:AH13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A1:AQ1"/>
    <mergeCell ref="AE28:AH29"/>
    <mergeCell ref="AI28:AP29"/>
    <mergeCell ref="K4:Q4"/>
    <mergeCell ref="R4:T4"/>
    <mergeCell ref="K5:Q5"/>
    <mergeCell ref="R5:T5"/>
    <mergeCell ref="K6:Q6"/>
    <mergeCell ref="I6:J6"/>
    <mergeCell ref="Y6:Z6"/>
    <mergeCell ref="Y7:Z7"/>
    <mergeCell ref="I4:J4"/>
    <mergeCell ref="X4:X7"/>
    <mergeCell ref="Y4:Z4"/>
    <mergeCell ref="I5:J5"/>
    <mergeCell ref="Y5:Z5"/>
    <mergeCell ref="R6:T6"/>
    <mergeCell ref="AA4:AG4"/>
    <mergeCell ref="AH4:AJ4"/>
    <mergeCell ref="AA5:AG5"/>
    <mergeCell ref="AH5:AJ5"/>
    <mergeCell ref="AM2:AO2"/>
    <mergeCell ref="H4:H6"/>
    <mergeCell ref="AA6:AG6"/>
    <mergeCell ref="AH6:AJ6"/>
    <mergeCell ref="AA7:AG7"/>
    <mergeCell ref="AH7:AJ7"/>
    <mergeCell ref="C2:F2"/>
    <mergeCell ref="G2:O2"/>
    <mergeCell ref="P2:S2"/>
    <mergeCell ref="T2:AB2"/>
    <mergeCell ref="AC2:AF2"/>
    <mergeCell ref="AG2:AL2"/>
  </mergeCells>
  <phoneticPr fontId="10"/>
  <conditionalFormatting sqref="AM2:AO2">
    <cfRule type="expression" dxfId="125" priority="17">
      <formula>WEEKDAY(AM2)=7</formula>
    </cfRule>
    <cfRule type="expression" dxfId="124" priority="18">
      <formula>WEEKDAY(AM2)=1</formula>
    </cfRule>
  </conditionalFormatting>
  <conditionalFormatting sqref="AM2:AO2">
    <cfRule type="expression" dxfId="123" priority="15">
      <formula>WEEKDAY(AM2)=7</formula>
    </cfRule>
    <cfRule type="expression" dxfId="122" priority="16">
      <formula>WEEKDAY(AM2)=1</formula>
    </cfRule>
  </conditionalFormatting>
  <conditionalFormatting sqref="AM2:AO2">
    <cfRule type="expression" dxfId="121" priority="13">
      <formula>WEEKDAY(AM2)=7</formula>
    </cfRule>
    <cfRule type="expression" dxfId="120" priority="14">
      <formula>WEEKDAY(AM2)=1</formula>
    </cfRule>
  </conditionalFormatting>
  <conditionalFormatting sqref="AM2:AO2">
    <cfRule type="expression" dxfId="119" priority="11">
      <formula>WEEKDAY(AM2)=7</formula>
    </cfRule>
    <cfRule type="expression" dxfId="118" priority="12">
      <formula>WEEKDAY(AM2)=1</formula>
    </cfRule>
  </conditionalFormatting>
  <conditionalFormatting sqref="AM2:AO2">
    <cfRule type="expression" dxfId="117" priority="9">
      <formula>WEEKDAY(AM2)=7</formula>
    </cfRule>
    <cfRule type="expression" dxfId="116" priority="10">
      <formula>WEEKDAY(AM2)=1</formula>
    </cfRule>
  </conditionalFormatting>
  <conditionalFormatting sqref="AM2:AO2">
    <cfRule type="expression" dxfId="115" priority="7">
      <formula>WEEKDAY(AM2)=7</formula>
    </cfRule>
    <cfRule type="expression" dxfId="114" priority="8">
      <formula>WEEKDAY(AM2)=1</formula>
    </cfRule>
  </conditionalFormatting>
  <conditionalFormatting sqref="AM2:AO2">
    <cfRule type="expression" dxfId="113" priority="5">
      <formula>WEEKDAY(AM2)=7</formula>
    </cfRule>
    <cfRule type="expression" dxfId="112" priority="6">
      <formula>WEEKDAY(AM2)=1</formula>
    </cfRule>
  </conditionalFormatting>
  <conditionalFormatting sqref="AM2:AO2">
    <cfRule type="expression" dxfId="111" priority="3">
      <formula>WEEKDAY(AM2)=7</formula>
    </cfRule>
    <cfRule type="expression" dxfId="110" priority="4">
      <formula>WEEKDAY(AM2)=1</formula>
    </cfRule>
  </conditionalFormatting>
  <conditionalFormatting sqref="AM2:AO2">
    <cfRule type="expression" dxfId="109" priority="1">
      <formula>WEEKDAY(AM2)=7</formula>
    </cfRule>
    <cfRule type="expression" dxfId="108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52"/>
  <sheetViews>
    <sheetView view="pageBreakPreview" topLeftCell="A3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3.5" style="16" customWidth="1"/>
    <col min="45" max="46" width="3.5" style="18" hidden="1" customWidth="1"/>
    <col min="47" max="47" width="3.5" style="16" customWidth="1"/>
    <col min="48" max="49" width="3.5" style="16"/>
    <col min="50" max="50" width="3.875" style="16" customWidth="1"/>
    <col min="51" max="16384" width="3.5" style="16"/>
  </cols>
  <sheetData>
    <row r="1" spans="1:50" ht="41.25" customHeight="1" x14ac:dyDescent="0.4">
      <c r="A1" s="595" t="s">
        <v>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1</v>
      </c>
    </row>
    <row r="2" spans="1:50" ht="18" customHeight="1" x14ac:dyDescent="0.4">
      <c r="C2" s="598" t="s">
        <v>13</v>
      </c>
      <c r="D2" s="598"/>
      <c r="E2" s="598"/>
      <c r="F2" s="598"/>
      <c r="G2" s="599" t="e">
        <f ca="1">INDIRECT("４月２０日組合せ!u"&amp;2*ROW()+1+19*($AS$1-1))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K6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43575</v>
      </c>
      <c r="AH2" s="603"/>
      <c r="AI2" s="603"/>
      <c r="AJ2" s="603"/>
      <c r="AK2" s="603"/>
      <c r="AL2" s="603"/>
      <c r="AM2" s="604" t="str">
        <f>"（"&amp;TEXT(AG2,"aaa")&amp;"）"</f>
        <v>（土）</v>
      </c>
      <c r="AN2" s="604"/>
      <c r="AO2" s="605"/>
      <c r="AP2" s="19"/>
    </row>
    <row r="3" spans="1:50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50" ht="18" customHeight="1" x14ac:dyDescent="0.4">
      <c r="H4" s="611" t="s">
        <v>53</v>
      </c>
      <c r="I4" s="614">
        <v>1</v>
      </c>
      <c r="J4" s="614"/>
      <c r="K4" s="402" t="e">
        <f ca="1">INDIRECT("４月２０日組合せ!x"&amp;2*ROW()+19*($AS$1-1))</f>
        <v>#REF!</v>
      </c>
      <c r="L4" s="403"/>
      <c r="M4" s="403"/>
      <c r="N4" s="403"/>
      <c r="O4" s="403"/>
      <c r="P4" s="403"/>
      <c r="Q4" s="403"/>
      <c r="R4" s="408"/>
      <c r="S4" s="403"/>
      <c r="T4" s="409"/>
      <c r="X4" s="615" t="s">
        <v>54</v>
      </c>
      <c r="Y4" s="618">
        <v>4</v>
      </c>
      <c r="Z4" s="619"/>
      <c r="AA4" s="402" t="e">
        <f ca="1">INDIRECT("４月２０日組合せ!x"&amp;2*ROW()+19*($AS$1-1)+6)</f>
        <v>#REF!</v>
      </c>
      <c r="AB4" s="403"/>
      <c r="AC4" s="403"/>
      <c r="AD4" s="403"/>
      <c r="AE4" s="403"/>
      <c r="AF4" s="403"/>
      <c r="AG4" s="403"/>
      <c r="AH4" s="408"/>
      <c r="AI4" s="403"/>
      <c r="AJ4" s="409"/>
    </row>
    <row r="5" spans="1:50" ht="18" customHeight="1" x14ac:dyDescent="0.4">
      <c r="H5" s="612"/>
      <c r="I5" s="628">
        <v>2</v>
      </c>
      <c r="J5" s="628"/>
      <c r="K5" s="609" t="e">
        <f t="shared" ref="K5:K6" ca="1" si="0">INDIRECT("４月２０日組合せ!x"&amp;2*ROW()+19*($AS$1-1))</f>
        <v>#REF!</v>
      </c>
      <c r="L5" s="610"/>
      <c r="M5" s="610"/>
      <c r="N5" s="610"/>
      <c r="O5" s="610"/>
      <c r="P5" s="610"/>
      <c r="Q5" s="610"/>
      <c r="R5" s="410"/>
      <c r="S5" s="411"/>
      <c r="T5" s="412"/>
      <c r="X5" s="616"/>
      <c r="Y5" s="621">
        <v>5</v>
      </c>
      <c r="Z5" s="622"/>
      <c r="AA5" s="646" t="e">
        <f t="shared" ref="AA5:AA6" ca="1" si="1">INDIRECT("４月２０日組合せ!x"&amp;2*ROW()+19*($AS$1-1)+6)</f>
        <v>#REF!</v>
      </c>
      <c r="AB5" s="646"/>
      <c r="AC5" s="646"/>
      <c r="AD5" s="646"/>
      <c r="AE5" s="646"/>
      <c r="AF5" s="646"/>
      <c r="AG5" s="609"/>
      <c r="AH5" s="647"/>
      <c r="AI5" s="646"/>
      <c r="AJ5" s="646"/>
    </row>
    <row r="6" spans="1:50" ht="18" customHeight="1" x14ac:dyDescent="0.4">
      <c r="H6" s="613"/>
      <c r="I6" s="629">
        <v>3</v>
      </c>
      <c r="J6" s="629"/>
      <c r="K6" s="630" t="e">
        <f t="shared" ca="1" si="0"/>
        <v>#REF!</v>
      </c>
      <c r="L6" s="631"/>
      <c r="M6" s="631"/>
      <c r="N6" s="631"/>
      <c r="O6" s="631"/>
      <c r="P6" s="631"/>
      <c r="Q6" s="631"/>
      <c r="R6" s="632" t="s">
        <v>46</v>
      </c>
      <c r="S6" s="633"/>
      <c r="T6" s="634"/>
      <c r="X6" s="617"/>
      <c r="Y6" s="648">
        <v>6</v>
      </c>
      <c r="Z6" s="649"/>
      <c r="AA6" s="406" t="e">
        <f t="shared" ca="1" si="1"/>
        <v>#REF!</v>
      </c>
      <c r="AB6" s="407"/>
      <c r="AC6" s="407"/>
      <c r="AD6" s="407"/>
      <c r="AE6" s="407"/>
      <c r="AF6" s="407"/>
      <c r="AG6" s="407"/>
      <c r="AH6" s="413"/>
      <c r="AI6" s="407"/>
      <c r="AJ6" s="627"/>
    </row>
    <row r="7" spans="1:50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X7" s="48"/>
      <c r="Y7" s="49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50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X8" s="34"/>
    </row>
    <row r="9" spans="1:50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50" ht="14.25" customHeight="1" x14ac:dyDescent="0.4">
      <c r="B10" s="520">
        <v>1</v>
      </c>
      <c r="C10" s="522">
        <v>0.375</v>
      </c>
      <c r="D10" s="523"/>
      <c r="E10" s="524"/>
      <c r="F10" s="573"/>
      <c r="G10" s="574"/>
      <c r="H10" s="574"/>
      <c r="I10" s="575"/>
      <c r="J10" s="576" t="str">
        <f ca="1">IFERROR(VLOOKUP(AS10,$I$4:$T$6,3,0),"")&amp;IFERROR(VLOOKUP(AS10,$Y$4:$AJ$6,3,0),"")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4</v>
      </c>
      <c r="R10" s="580"/>
      <c r="S10" s="2">
        <v>1</v>
      </c>
      <c r="T10" s="3" t="s">
        <v>21</v>
      </c>
      <c r="U10" s="2">
        <v>0</v>
      </c>
      <c r="V10" s="533">
        <f>IF(OR(U10="",U11=""),"",U10+U11)</f>
        <v>0</v>
      </c>
      <c r="W10" s="534"/>
      <c r="X10" s="443" t="str">
        <f ca="1">IFERROR(VLOOKUP(AT10,$I$4:$T$6,3,0),"")&amp;IFERROR(VLOOKUP(AT10,$Y$4:$AJ$6,3,0),"")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>
        <f>組合せ①!Z45</f>
        <v>2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50" ht="14.25" customHeight="1" x14ac:dyDescent="0.4">
      <c r="B11" s="550"/>
      <c r="C11" s="551"/>
      <c r="D11" s="552"/>
      <c r="E11" s="553"/>
      <c r="F11" s="466"/>
      <c r="G11" s="467"/>
      <c r="H11" s="467"/>
      <c r="I11" s="468"/>
      <c r="J11" s="557"/>
      <c r="K11" s="557"/>
      <c r="L11" s="557"/>
      <c r="M11" s="557"/>
      <c r="N11" s="557"/>
      <c r="O11" s="557"/>
      <c r="P11" s="558"/>
      <c r="Q11" s="581"/>
      <c r="R11" s="582"/>
      <c r="S11" s="4">
        <v>3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50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2">IFERROR(VLOOKUP(AS12,$I$4:$T$6,3,0),"")&amp;IFERROR(VLOOKUP(AS12,$Y$4:$AJ$6,3,0),"")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2</v>
      </c>
      <c r="R12" s="560"/>
      <c r="S12" s="2">
        <v>1</v>
      </c>
      <c r="T12" s="3" t="s">
        <v>21</v>
      </c>
      <c r="U12" s="2">
        <v>0</v>
      </c>
      <c r="V12" s="559">
        <f t="shared" ref="V12" si="3">IF(OR(U12="",U13=""),"",U12+U13)</f>
        <v>0</v>
      </c>
      <c r="W12" s="560"/>
      <c r="X12" s="460" t="str">
        <f t="shared" ref="X12" ca="1" si="4">IFERROR(VLOOKUP(AT12,$I$4:$T$6,3,0),"")&amp;IFERROR(VLOOKUP(AT12,$Y$4:$AJ$6,3,0),"")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>
        <f>組合せ①!Z46</f>
        <v>4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50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1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50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5">IFERROR(VLOOKUP(AS14,$I$4:$T$6,3,0),"")&amp;IFERROR(VLOOKUP(AS14,$Y$4:$AJ$6,3,0),"")</f>
        <v/>
      </c>
      <c r="K14" s="555"/>
      <c r="L14" s="555"/>
      <c r="M14" s="555"/>
      <c r="N14" s="555"/>
      <c r="O14" s="555"/>
      <c r="P14" s="556"/>
      <c r="Q14" s="559">
        <f t="shared" ref="Q14" si="6">IF(OR(S14="",S15=""),"",S14+S15)</f>
        <v>0</v>
      </c>
      <c r="R14" s="560"/>
      <c r="S14" s="2">
        <v>0</v>
      </c>
      <c r="T14" s="3" t="s">
        <v>21</v>
      </c>
      <c r="U14" s="2">
        <v>1</v>
      </c>
      <c r="V14" s="559">
        <f t="shared" ref="V14" si="7">IF(OR(U14="",U15=""),"",U14+U15)</f>
        <v>6</v>
      </c>
      <c r="W14" s="560"/>
      <c r="X14" s="460" t="str">
        <f t="shared" ref="X14" ca="1" si="8">IFERROR(VLOOKUP(AT14,$I$4:$T$6,3,0),"")&amp;IFERROR(VLOOKUP(AT14,$Y$4:$AJ$6,3,0),"")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>
        <f>組合せ①!Z47</f>
        <v>3</v>
      </c>
      <c r="AJ14" s="456"/>
      <c r="AK14" s="456"/>
      <c r="AL14" s="456"/>
      <c r="AM14" s="456"/>
      <c r="AN14" s="456"/>
      <c r="AO14" s="457"/>
      <c r="AP14" s="458"/>
      <c r="AS14" s="18">
        <v>2</v>
      </c>
      <c r="AT14" s="18">
        <v>3</v>
      </c>
    </row>
    <row r="15" spans="1:50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5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50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9">IFERROR(VLOOKUP(AS16,$I$4:$T$6,3,0),"")&amp;IFERROR(VLOOKUP(AS16,$Y$4:$AJ$6,3,0),"")</f>
        <v/>
      </c>
      <c r="K16" s="555"/>
      <c r="L16" s="555"/>
      <c r="M16" s="555"/>
      <c r="N16" s="555"/>
      <c r="O16" s="555"/>
      <c r="P16" s="556"/>
      <c r="Q16" s="559">
        <f t="shared" ref="Q16" si="10">IF(OR(S16="",S17=""),"",S16+S17)</f>
        <v>1</v>
      </c>
      <c r="R16" s="560"/>
      <c r="S16" s="2">
        <v>1</v>
      </c>
      <c r="T16" s="3" t="s">
        <v>21</v>
      </c>
      <c r="U16" s="2">
        <v>0</v>
      </c>
      <c r="V16" s="559">
        <f t="shared" ref="V16" si="11">IF(OR(U16="",U17=""),"",U16+U17)</f>
        <v>1</v>
      </c>
      <c r="W16" s="560"/>
      <c r="X16" s="460" t="str">
        <f t="shared" ref="X16" ca="1" si="12">IFERROR(VLOOKUP(AT16,$I$4:$T$6,3,0),"")&amp;IFERROR(VLOOKUP(AT16,$Y$4:$AJ$6,3,0),"")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>
        <f>組合せ①!Z48</f>
        <v>4</v>
      </c>
      <c r="AJ16" s="456"/>
      <c r="AK16" s="456"/>
      <c r="AL16" s="456"/>
      <c r="AM16" s="456"/>
      <c r="AN16" s="456"/>
      <c r="AO16" s="457"/>
      <c r="AP16" s="458"/>
      <c r="AS16" s="18">
        <v>5</v>
      </c>
      <c r="AT16" s="18">
        <v>6</v>
      </c>
    </row>
    <row r="17" spans="1:65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1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5" ht="14.25" customHeight="1" x14ac:dyDescent="0.4">
      <c r="B18" s="550">
        <v>5</v>
      </c>
      <c r="C18" s="551">
        <v>0.48611111111111099</v>
      </c>
      <c r="D18" s="552"/>
      <c r="E18" s="553"/>
      <c r="F18" s="466"/>
      <c r="G18" s="467"/>
      <c r="H18" s="467"/>
      <c r="I18" s="468"/>
      <c r="J18" s="554" t="str">
        <f t="shared" ref="J18" ca="1" si="13">IFERROR(VLOOKUP(AS18,$I$4:$T$6,3,0),"")&amp;IFERROR(VLOOKUP(AS18,$Y$4:$AJ$6,3,0),"")</f>
        <v/>
      </c>
      <c r="K18" s="555"/>
      <c r="L18" s="555"/>
      <c r="M18" s="555"/>
      <c r="N18" s="555"/>
      <c r="O18" s="555"/>
      <c r="P18" s="556"/>
      <c r="Q18" s="559">
        <f t="shared" ref="Q18" si="14">IF(OR(S18="",S19=""),"",S18+S19)</f>
        <v>1</v>
      </c>
      <c r="R18" s="560"/>
      <c r="S18" s="2">
        <v>0</v>
      </c>
      <c r="T18" s="3" t="s">
        <v>21</v>
      </c>
      <c r="U18" s="2">
        <v>0</v>
      </c>
      <c r="V18" s="559">
        <f t="shared" ref="V18" si="15">IF(OR(U18="",U19=""),"",U18+U19)</f>
        <v>0</v>
      </c>
      <c r="W18" s="560"/>
      <c r="X18" s="460" t="str">
        <f t="shared" ref="X18" ca="1" si="16">IFERROR(VLOOKUP(AT18,$I$4:$T$6,3,0),"")&amp;IFERROR(VLOOKUP(AT18,$Y$4:$AJ$6,3,0),"")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>
        <f>組合せ①!Z49</f>
        <v>4</v>
      </c>
      <c r="AJ18" s="456"/>
      <c r="AK18" s="456"/>
      <c r="AL18" s="456"/>
      <c r="AM18" s="456"/>
      <c r="AN18" s="456"/>
      <c r="AO18" s="457"/>
      <c r="AP18" s="458"/>
      <c r="AS18" s="18">
        <v>1</v>
      </c>
      <c r="AT18" s="18">
        <v>3</v>
      </c>
    </row>
    <row r="19" spans="1:65" ht="14.25" customHeight="1" x14ac:dyDescent="0.4">
      <c r="B19" s="550"/>
      <c r="C19" s="551"/>
      <c r="D19" s="552"/>
      <c r="E19" s="553"/>
      <c r="F19" s="466"/>
      <c r="G19" s="467"/>
      <c r="H19" s="467"/>
      <c r="I19" s="468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1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5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7">IFERROR(VLOOKUP(AS20,$I$4:$T$6,3,0),"")&amp;IFERROR(VLOOKUP(AS20,$Y$4:$AJ$6,3,0),"")</f>
        <v/>
      </c>
      <c r="K20" s="555"/>
      <c r="L20" s="555"/>
      <c r="M20" s="555"/>
      <c r="N20" s="555"/>
      <c r="O20" s="555"/>
      <c r="P20" s="556"/>
      <c r="Q20" s="559">
        <f t="shared" ref="Q20" si="18">IF(OR(S20="",S21=""),"",S20+S21)</f>
        <v>3</v>
      </c>
      <c r="R20" s="560"/>
      <c r="S20" s="2">
        <v>2</v>
      </c>
      <c r="T20" s="3" t="s">
        <v>21</v>
      </c>
      <c r="U20" s="2">
        <v>0</v>
      </c>
      <c r="V20" s="559">
        <f t="shared" ref="V20" si="19">IF(OR(U20="",U21=""),"",U20+U21)</f>
        <v>0</v>
      </c>
      <c r="W20" s="560"/>
      <c r="X20" s="460" t="str">
        <f t="shared" ref="X20" ca="1" si="20">IFERROR(VLOOKUP(AT20,$I$4:$T$6,3,0),"")&amp;IFERROR(VLOOKUP(AT20,$Y$4:$AJ$6,3,0),"")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>
        <f>組合せ①!Z50</f>
        <v>3</v>
      </c>
      <c r="AJ20" s="456"/>
      <c r="AK20" s="456"/>
      <c r="AL20" s="456"/>
      <c r="AM20" s="456"/>
      <c r="AN20" s="456"/>
      <c r="AO20" s="457"/>
      <c r="AP20" s="458"/>
      <c r="AS20" s="18">
        <v>4</v>
      </c>
      <c r="AT20" s="18">
        <v>6</v>
      </c>
    </row>
    <row r="21" spans="1:65" ht="14.25" customHeight="1" thickBot="1" x14ac:dyDescent="0.45">
      <c r="B21" s="521"/>
      <c r="C21" s="525"/>
      <c r="D21" s="526"/>
      <c r="E21" s="527"/>
      <c r="F21" s="452"/>
      <c r="G21" s="453"/>
      <c r="H21" s="453"/>
      <c r="I21" s="454"/>
      <c r="J21" s="531"/>
      <c r="K21" s="531"/>
      <c r="L21" s="531"/>
      <c r="M21" s="531"/>
      <c r="N21" s="531"/>
      <c r="O21" s="531"/>
      <c r="P21" s="532"/>
      <c r="Q21" s="535"/>
      <c r="R21" s="536"/>
      <c r="S21" s="10">
        <v>1</v>
      </c>
      <c r="T21" s="11" t="s">
        <v>21</v>
      </c>
      <c r="U21" s="10">
        <v>0</v>
      </c>
      <c r="V21" s="535"/>
      <c r="W21" s="536"/>
      <c r="X21" s="538"/>
      <c r="Y21" s="539"/>
      <c r="Z21" s="539"/>
      <c r="AA21" s="539"/>
      <c r="AB21" s="539"/>
      <c r="AC21" s="539"/>
      <c r="AD21" s="540"/>
      <c r="AE21" s="452"/>
      <c r="AF21" s="453"/>
      <c r="AG21" s="453"/>
      <c r="AH21" s="454"/>
      <c r="AI21" s="459"/>
      <c r="AJ21" s="426"/>
      <c r="AK21" s="426"/>
      <c r="AL21" s="426"/>
      <c r="AM21" s="426"/>
      <c r="AN21" s="426"/>
      <c r="AO21" s="427"/>
      <c r="AP21" s="428"/>
    </row>
    <row r="22" spans="1:65" ht="14.25" hidden="1" customHeight="1" x14ac:dyDescent="0.4">
      <c r="B22" s="638">
        <v>7</v>
      </c>
      <c r="C22" s="650">
        <v>0.55555555555555558</v>
      </c>
      <c r="D22" s="651">
        <v>0.4375</v>
      </c>
      <c r="E22" s="652"/>
      <c r="F22" s="653"/>
      <c r="G22" s="654"/>
      <c r="H22" s="654"/>
      <c r="I22" s="655"/>
      <c r="J22" s="638" t="str">
        <f>H4&amp;"1位"</f>
        <v>ｇ1位</v>
      </c>
      <c r="K22" s="639"/>
      <c r="L22" s="640"/>
      <c r="M22" s="641"/>
      <c r="N22" s="641"/>
      <c r="O22" s="641"/>
      <c r="P22" s="642"/>
      <c r="Q22" s="656" t="str">
        <f t="shared" ref="Q22" si="21">IF(OR(S22="",S23=""),"",S22+S23)</f>
        <v/>
      </c>
      <c r="R22" s="656"/>
      <c r="S22" s="2"/>
      <c r="T22" s="3" t="s">
        <v>21</v>
      </c>
      <c r="U22" s="2"/>
      <c r="V22" s="656" t="str">
        <f t="shared" ref="V22" si="22">IF(OR(U22="",U23=""),"",U22+U23)</f>
        <v/>
      </c>
      <c r="W22" s="656"/>
      <c r="X22" s="537"/>
      <c r="Y22" s="643"/>
      <c r="Z22" s="643"/>
      <c r="AA22" s="643"/>
      <c r="AB22" s="644"/>
      <c r="AC22" s="533" t="str">
        <f>X4&amp;"1位"</f>
        <v>ｈ1位</v>
      </c>
      <c r="AD22" s="645"/>
      <c r="AE22" s="653"/>
      <c r="AF22" s="654"/>
      <c r="AG22" s="654"/>
      <c r="AH22" s="655"/>
      <c r="AI22" s="473" t="e">
        <f>#REF!</f>
        <v>#REF!</v>
      </c>
      <c r="AJ22" s="473"/>
      <c r="AK22" s="473"/>
      <c r="AL22" s="473"/>
      <c r="AM22" s="473"/>
      <c r="AN22" s="473"/>
      <c r="AO22" s="474"/>
      <c r="AP22" s="475"/>
      <c r="AS22" s="18">
        <v>1</v>
      </c>
      <c r="AT22" s="18">
        <v>3</v>
      </c>
    </row>
    <row r="23" spans="1:65" ht="14.25" hidden="1" customHeight="1" thickBot="1" x14ac:dyDescent="0.45">
      <c r="B23" s="541"/>
      <c r="C23" s="545"/>
      <c r="D23" s="546"/>
      <c r="E23" s="547"/>
      <c r="F23" s="420"/>
      <c r="G23" s="421"/>
      <c r="H23" s="421"/>
      <c r="I23" s="422"/>
      <c r="J23" s="431"/>
      <c r="K23" s="432"/>
      <c r="L23" s="440"/>
      <c r="M23" s="441"/>
      <c r="N23" s="441"/>
      <c r="O23" s="441"/>
      <c r="P23" s="442"/>
      <c r="Q23" s="549"/>
      <c r="R23" s="549"/>
      <c r="S23" s="14"/>
      <c r="T23" s="15" t="s">
        <v>21</v>
      </c>
      <c r="U23" s="14"/>
      <c r="V23" s="549"/>
      <c r="W23" s="549"/>
      <c r="X23" s="446"/>
      <c r="Y23" s="447"/>
      <c r="Z23" s="447"/>
      <c r="AA23" s="447"/>
      <c r="AB23" s="448"/>
      <c r="AC23" s="435"/>
      <c r="AD23" s="436"/>
      <c r="AE23" s="420"/>
      <c r="AF23" s="421"/>
      <c r="AG23" s="421"/>
      <c r="AH23" s="422"/>
      <c r="AI23" s="426"/>
      <c r="AJ23" s="426"/>
      <c r="AK23" s="426"/>
      <c r="AL23" s="426"/>
      <c r="AM23" s="426"/>
      <c r="AN23" s="426"/>
      <c r="AO23" s="427"/>
      <c r="AP23" s="428"/>
    </row>
    <row r="24" spans="1:65" ht="14.25" hidden="1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>IFERROR(VLOOKUP(組合せ①!#REF!,$I$4:$T$6,3,0),"")&amp;IFERROR(VLOOKUP(組合せ①!#REF!,$Y$4:$AJ$7,3,0),"")</f>
        <v/>
      </c>
      <c r="K24" s="555"/>
      <c r="L24" s="555"/>
      <c r="M24" s="555"/>
      <c r="N24" s="555"/>
      <c r="O24" s="555"/>
      <c r="P24" s="556"/>
      <c r="Q24" s="559" t="str">
        <f t="shared" ref="Q24" si="23">IF(OR(S24="",S25=""),"",S24+S25)</f>
        <v/>
      </c>
      <c r="R24" s="560"/>
      <c r="S24" s="2"/>
      <c r="T24" s="3" t="s">
        <v>21</v>
      </c>
      <c r="U24" s="2"/>
      <c r="V24" s="559" t="str">
        <f t="shared" ref="V24" si="24">IF(OR(U24="",U25=""),"",U24+U25)</f>
        <v/>
      </c>
      <c r="W24" s="560"/>
      <c r="X24" s="460" t="str">
        <f>IFERROR(VLOOKUP(組合せ①!#REF!,$I$4:$T$6,3,0),"")&amp;IFERROR(VLOOKUP(組合せ①!#REF!,$Y$4:$AJ$7,3,0),"")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5" ht="14.25" hidden="1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/>
      <c r="T25" s="5" t="s">
        <v>21</v>
      </c>
      <c r="U25" s="4"/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5" ht="14.25" hidden="1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>IFERROR(VLOOKUP(組合せ①!#REF!,$I$4:$T$6,3,0),"")&amp;IFERROR(VLOOKUP(組合せ①!#REF!,$Y$4:$AJ$7,3,0),"")</f>
        <v/>
      </c>
      <c r="K26" s="529"/>
      <c r="L26" s="529"/>
      <c r="M26" s="529"/>
      <c r="N26" s="529"/>
      <c r="O26" s="529"/>
      <c r="P26" s="530"/>
      <c r="Q26" s="533" t="str">
        <f t="shared" ref="Q26" si="25">IF(OR(S26="",S27=""),"",S26+S27)</f>
        <v/>
      </c>
      <c r="R26" s="534"/>
      <c r="S26" s="2"/>
      <c r="T26" s="3" t="s">
        <v>21</v>
      </c>
      <c r="U26" s="2"/>
      <c r="V26" s="533" t="str">
        <f t="shared" ref="V26" si="26">IF(OR(U26="",U27=""),"",U26+U27)</f>
        <v/>
      </c>
      <c r="W26" s="534"/>
      <c r="X26" s="537" t="str">
        <f>IFERROR(VLOOKUP(組合せ①!#REF!,$I$4:$T$6,3,0),"")&amp;IFERROR(VLOOKUP(組合せ①!#REF!,$Y$4:$AJ$7,3,0),"")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5" ht="14.25" hidden="1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/>
      <c r="T27" s="11" t="s">
        <v>21</v>
      </c>
      <c r="U27" s="10"/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5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H4&amp;"1位"</f>
        <v>ｇ1位</v>
      </c>
      <c r="K28" s="430"/>
      <c r="L28" s="437"/>
      <c r="M28" s="438"/>
      <c r="N28" s="438"/>
      <c r="O28" s="438"/>
      <c r="P28" s="439"/>
      <c r="Q28" s="548" t="str">
        <f t="shared" ref="Q28" si="27">IF(OR(S28="",S29=""),"",S28+S29)</f>
        <v/>
      </c>
      <c r="R28" s="548"/>
      <c r="S28" s="12"/>
      <c r="T28" s="13" t="s">
        <v>21</v>
      </c>
      <c r="U28" s="12"/>
      <c r="V28" s="548" t="str">
        <f t="shared" ref="V28" si="28">IF(OR(U28="",U29=""),"",U28+U29)</f>
        <v/>
      </c>
      <c r="W28" s="548"/>
      <c r="X28" s="443"/>
      <c r="Y28" s="444"/>
      <c r="Z28" s="444"/>
      <c r="AA28" s="444"/>
      <c r="AB28" s="445"/>
      <c r="AC28" s="433" t="str">
        <f>X4&amp;"1位"</f>
        <v>ｈ1位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5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5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18"/>
      <c r="AT30" s="18"/>
    </row>
    <row r="31" spans="1:65" s="46" customFormat="1" ht="11.25" customHeight="1" x14ac:dyDescent="0.4">
      <c r="B31" s="512"/>
      <c r="C31" s="514" t="str">
        <f>H4</f>
        <v>ｇ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R31" s="47"/>
      <c r="AS31" s="18"/>
      <c r="AT31" s="1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R32" s="47"/>
      <c r="AS32" s="44"/>
      <c r="AT32" s="44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2:65" s="46" customFormat="1" ht="11.25" customHeight="1" x14ac:dyDescent="0.4">
      <c r="B33" s="635">
        <v>1</v>
      </c>
      <c r="C33" s="506" t="e">
        <f ca="1">K4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○</v>
      </c>
      <c r="P33" s="490">
        <f>$Q$10</f>
        <v>4</v>
      </c>
      <c r="Q33" s="491"/>
      <c r="R33" s="494" t="s">
        <v>10</v>
      </c>
      <c r="S33" s="490">
        <f>$V$10</f>
        <v>0</v>
      </c>
      <c r="T33" s="487"/>
      <c r="U33" s="502" t="str">
        <f>IF(OR(V33="",Y33=""),"",IF(V33&gt;Y33,"○",IF(V33=Y33,"△","●")))</f>
        <v>○</v>
      </c>
      <c r="V33" s="490">
        <f>$Q$18</f>
        <v>1</v>
      </c>
      <c r="W33" s="491"/>
      <c r="X33" s="494" t="s">
        <v>10</v>
      </c>
      <c r="Y33" s="490">
        <f>$V$18</f>
        <v>0</v>
      </c>
      <c r="Z33" s="487"/>
      <c r="AA33" s="486">
        <f t="shared" ref="AA33:AA37" si="29">IF(AND($J33="",$P33="",$V33=""),"",COUNTIF($I33:$Z33,"○")*3+COUNTIF($I33:$Z33,"△")*1)</f>
        <v>6</v>
      </c>
      <c r="AB33" s="487"/>
      <c r="AC33" s="486">
        <f t="shared" ref="AC33:AC37" si="30">IF(AND($J33="",$P33="",$V33=""),"",SUM($J33,$P33,$V33))</f>
        <v>5</v>
      </c>
      <c r="AD33" s="487"/>
      <c r="AE33" s="486">
        <f t="shared" ref="AE33:AE37" si="31">IF(AND($M33="",$S33="",$Y33=""),"",SUM($M33,$S33,$Y33))</f>
        <v>0</v>
      </c>
      <c r="AF33" s="487"/>
      <c r="AG33" s="486">
        <f t="shared" ref="AG33:AG37" si="32">IF(OR(AC33="",AE33=""),"",AC33-AE33)</f>
        <v>5</v>
      </c>
      <c r="AH33" s="457"/>
      <c r="AI33" s="487"/>
      <c r="AJ33" s="486">
        <v>1</v>
      </c>
      <c r="AK33" s="48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2:65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2:65" s="46" customFormat="1" ht="11.25" customHeight="1" x14ac:dyDescent="0.4">
      <c r="B35" s="635">
        <v>2</v>
      </c>
      <c r="C35" s="506" t="e">
        <f ca="1">K5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●</v>
      </c>
      <c r="J35" s="490">
        <f>IF(S33="","",S33)</f>
        <v>0</v>
      </c>
      <c r="K35" s="491"/>
      <c r="L35" s="494" t="s">
        <v>10</v>
      </c>
      <c r="M35" s="490">
        <f>IF(P33="","",P33)</f>
        <v>4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$Q$14</f>
        <v>0</v>
      </c>
      <c r="W35" s="491"/>
      <c r="X35" s="494" t="s">
        <v>10</v>
      </c>
      <c r="Y35" s="490">
        <f>$V$14</f>
        <v>6</v>
      </c>
      <c r="Z35" s="487"/>
      <c r="AA35" s="486">
        <f t="shared" si="29"/>
        <v>0</v>
      </c>
      <c r="AB35" s="487"/>
      <c r="AC35" s="486">
        <f t="shared" si="30"/>
        <v>0</v>
      </c>
      <c r="AD35" s="487"/>
      <c r="AE35" s="486">
        <f t="shared" si="31"/>
        <v>10</v>
      </c>
      <c r="AF35" s="487"/>
      <c r="AG35" s="486">
        <f t="shared" si="32"/>
        <v>-10</v>
      </c>
      <c r="AH35" s="457"/>
      <c r="AI35" s="487"/>
      <c r="AJ35" s="486">
        <v>3</v>
      </c>
      <c r="AK35" s="48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2:65" s="46" customFormat="1" ht="11.25" customHeight="1" x14ac:dyDescent="0.4">
      <c r="B36" s="635"/>
      <c r="C36" s="488"/>
      <c r="D36" s="478"/>
      <c r="E36" s="478"/>
      <c r="F36" s="478"/>
      <c r="G36" s="478"/>
      <c r="H36" s="489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2:65" s="46" customFormat="1" ht="11.25" customHeight="1" x14ac:dyDescent="0.4">
      <c r="B37" s="635">
        <v>3</v>
      </c>
      <c r="C37" s="506" t="e">
        <f ca="1">K6</f>
        <v>#REF!</v>
      </c>
      <c r="D37" s="457"/>
      <c r="E37" s="457"/>
      <c r="F37" s="457"/>
      <c r="G37" s="457"/>
      <c r="H37" s="487"/>
      <c r="I37" s="502" t="str">
        <f>IF(OR(J37="",M37=""),"",IF(J37&gt;M37,"○",IF(J37=M37,"△","●")))</f>
        <v>●</v>
      </c>
      <c r="J37" s="490">
        <f>IF(Y33="","",Y33)</f>
        <v>0</v>
      </c>
      <c r="K37" s="491"/>
      <c r="L37" s="494" t="s">
        <v>10</v>
      </c>
      <c r="M37" s="490">
        <f>IF(V33="","",V33)</f>
        <v>1</v>
      </c>
      <c r="N37" s="487"/>
      <c r="O37" s="502" t="str">
        <f>IF(OR(P37="",S37=""),"",IF(P37&gt;S37,"○",IF(P37=S37,"△","●")))</f>
        <v>○</v>
      </c>
      <c r="P37" s="490">
        <f>IF(Y35="","",Y35)</f>
        <v>6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29"/>
        <v>3</v>
      </c>
      <c r="AB37" s="487"/>
      <c r="AC37" s="486">
        <f t="shared" si="30"/>
        <v>6</v>
      </c>
      <c r="AD37" s="487"/>
      <c r="AE37" s="486">
        <f t="shared" si="31"/>
        <v>1</v>
      </c>
      <c r="AF37" s="487"/>
      <c r="AG37" s="486">
        <f t="shared" si="32"/>
        <v>5</v>
      </c>
      <c r="AH37" s="457"/>
      <c r="AI37" s="487"/>
      <c r="AJ37" s="486">
        <v>2</v>
      </c>
      <c r="AK37" s="48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2:65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2:65" s="46" customFormat="1" ht="11.25" customHeight="1" x14ac:dyDescent="0.4"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2:65" s="46" customFormat="1" ht="11.25" customHeight="1" x14ac:dyDescent="0.4">
      <c r="B40" s="512"/>
      <c r="C40" s="514" t="str">
        <f>X4</f>
        <v>ｈ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57"/>
      <c r="AA40" s="486" t="s">
        <v>22</v>
      </c>
      <c r="AB40" s="487"/>
      <c r="AC40" s="486" t="s">
        <v>19</v>
      </c>
      <c r="AD40" s="487"/>
      <c r="AE40" s="486" t="s">
        <v>23</v>
      </c>
      <c r="AF40" s="487"/>
      <c r="AG40" s="486" t="s">
        <v>24</v>
      </c>
      <c r="AH40" s="457"/>
      <c r="AI40" s="487"/>
      <c r="AJ40" s="486" t="s">
        <v>25</v>
      </c>
      <c r="AK40" s="487"/>
      <c r="AL40" s="51"/>
      <c r="AM40" s="51"/>
      <c r="AN40" s="51"/>
      <c r="AO40" s="51"/>
      <c r="AP40" s="51"/>
      <c r="AQ40" s="51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2:65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78"/>
      <c r="AA41" s="488"/>
      <c r="AB41" s="489"/>
      <c r="AC41" s="488"/>
      <c r="AD41" s="489"/>
      <c r="AE41" s="488"/>
      <c r="AF41" s="489"/>
      <c r="AG41" s="488"/>
      <c r="AH41" s="478"/>
      <c r="AI41" s="489"/>
      <c r="AJ41" s="488"/>
      <c r="AK41" s="489"/>
      <c r="AL41" s="51"/>
      <c r="AM41" s="51"/>
      <c r="AN41" s="51"/>
      <c r="AO41" s="51"/>
      <c r="AP41" s="51"/>
      <c r="AQ41" s="51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2:65" s="46" customFormat="1" ht="11.25" customHeight="1" x14ac:dyDescent="0.4">
      <c r="B42" s="635">
        <v>4</v>
      </c>
      <c r="C42" s="506" t="e">
        <f ca="1">AA4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657" t="str">
        <f>IF(OR(P42="",S42=""),"",IF(P42&gt;S42,"○",IF(P42=S42,"△","●")))</f>
        <v>○</v>
      </c>
      <c r="P42" s="490">
        <f>$Q$12</f>
        <v>2</v>
      </c>
      <c r="Q42" s="491"/>
      <c r="R42" s="457" t="s">
        <v>10</v>
      </c>
      <c r="S42" s="490">
        <f>$V$12</f>
        <v>0</v>
      </c>
      <c r="T42" s="487"/>
      <c r="U42" s="657" t="str">
        <f>IF(OR(V42="",Y42=""),"",IF(V42&gt;Y42,"○",IF(V42=Y42,"△","●")))</f>
        <v>○</v>
      </c>
      <c r="V42" s="490">
        <f>$Q$20</f>
        <v>3</v>
      </c>
      <c r="W42" s="491"/>
      <c r="X42" s="457" t="s">
        <v>10</v>
      </c>
      <c r="Y42" s="490">
        <f>$V$20</f>
        <v>0</v>
      </c>
      <c r="Z42" s="457"/>
      <c r="AA42" s="486">
        <f t="shared" ref="AA42:AA46" si="33">IF(AND($J42="",$P42="",$V42=""),"",COUNTIF($I42:$Z42,"○")*3+COUNTIF($I42:$Z42,"△")*1)</f>
        <v>6</v>
      </c>
      <c r="AB42" s="487"/>
      <c r="AC42" s="486">
        <f t="shared" ref="AC42:AC46" si="34">IF(AND($J42="",$P42="",$V42=""),"",SUM($J42,$P42,$V42))</f>
        <v>5</v>
      </c>
      <c r="AD42" s="487"/>
      <c r="AE42" s="486">
        <f t="shared" ref="AE42:AE46" si="35">IF(AND($M42="",$S42="",$Y42=""),"",SUM($M42,$S42,$Y42))</f>
        <v>0</v>
      </c>
      <c r="AF42" s="487"/>
      <c r="AG42" s="486">
        <f t="shared" ref="AG42" si="36">IF(OR(AC42="",AE42=""),"",AC42-AE42)</f>
        <v>5</v>
      </c>
      <c r="AH42" s="457"/>
      <c r="AI42" s="487"/>
      <c r="AJ42" s="486">
        <v>1</v>
      </c>
      <c r="AK42" s="487"/>
      <c r="AL42" s="51"/>
      <c r="AM42" s="51"/>
      <c r="AN42" s="51"/>
      <c r="AO42" s="51"/>
      <c r="AP42" s="51"/>
      <c r="AQ42" s="51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2:65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658"/>
      <c r="P43" s="492"/>
      <c r="Q43" s="493"/>
      <c r="R43" s="478"/>
      <c r="S43" s="492"/>
      <c r="T43" s="489"/>
      <c r="U43" s="658"/>
      <c r="V43" s="492"/>
      <c r="W43" s="493"/>
      <c r="X43" s="478"/>
      <c r="Y43" s="492"/>
      <c r="Z43" s="478"/>
      <c r="AA43" s="488"/>
      <c r="AB43" s="489"/>
      <c r="AC43" s="488"/>
      <c r="AD43" s="489"/>
      <c r="AE43" s="488"/>
      <c r="AF43" s="489"/>
      <c r="AG43" s="488"/>
      <c r="AH43" s="478"/>
      <c r="AI43" s="489"/>
      <c r="AJ43" s="488"/>
      <c r="AK43" s="489"/>
      <c r="AL43" s="51"/>
      <c r="AM43" s="51"/>
      <c r="AN43" s="51"/>
      <c r="AO43" s="51"/>
      <c r="AP43" s="51"/>
      <c r="AQ43" s="51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2:65" s="46" customFormat="1" ht="11.25" customHeight="1" x14ac:dyDescent="0.4">
      <c r="B44" s="635">
        <v>5</v>
      </c>
      <c r="C44" s="506" t="e">
        <f ca="1">AA5</f>
        <v>#REF!</v>
      </c>
      <c r="D44" s="457"/>
      <c r="E44" s="457"/>
      <c r="F44" s="457"/>
      <c r="G44" s="457"/>
      <c r="H44" s="487"/>
      <c r="I44" s="657" t="str">
        <f t="shared" ref="I44:I46" si="37">IF(OR(J44="",M44=""),"",IF(J44&gt;M44,"○",IF(J44=M44,"△","●")))</f>
        <v>●</v>
      </c>
      <c r="J44" s="490">
        <f>IF(S42="","",S42)</f>
        <v>0</v>
      </c>
      <c r="K44" s="491"/>
      <c r="L44" s="457" t="s">
        <v>10</v>
      </c>
      <c r="M44" s="490">
        <f>IF(P42="","",P42)</f>
        <v>2</v>
      </c>
      <c r="N44" s="487"/>
      <c r="O44" s="496"/>
      <c r="P44" s="497"/>
      <c r="Q44" s="497"/>
      <c r="R44" s="497"/>
      <c r="S44" s="497"/>
      <c r="T44" s="498"/>
      <c r="U44" s="657" t="str">
        <f>IF(OR(V44="",Y44=""),"",IF(V44&gt;Y44,"○",IF(V44=Y44,"△","●")))</f>
        <v>△</v>
      </c>
      <c r="V44" s="490">
        <f>$Q$16</f>
        <v>1</v>
      </c>
      <c r="W44" s="491"/>
      <c r="X44" s="457" t="s">
        <v>10</v>
      </c>
      <c r="Y44" s="490">
        <f>$V$16</f>
        <v>1</v>
      </c>
      <c r="Z44" s="457"/>
      <c r="AA44" s="486">
        <f t="shared" si="33"/>
        <v>1</v>
      </c>
      <c r="AB44" s="487"/>
      <c r="AC44" s="486">
        <f t="shared" si="34"/>
        <v>1</v>
      </c>
      <c r="AD44" s="487"/>
      <c r="AE44" s="486">
        <f t="shared" si="35"/>
        <v>3</v>
      </c>
      <c r="AF44" s="487"/>
      <c r="AG44" s="486">
        <f t="shared" ref="AG44" si="38">IF(OR(AC44="",AE44=""),"",AC44-AE44)</f>
        <v>-2</v>
      </c>
      <c r="AH44" s="457"/>
      <c r="AI44" s="487"/>
      <c r="AJ44" s="486">
        <v>2</v>
      </c>
      <c r="AK44" s="487"/>
      <c r="AL44" s="51"/>
      <c r="AM44" s="51"/>
      <c r="AN44" s="51"/>
      <c r="AO44" s="51"/>
      <c r="AP44" s="51"/>
      <c r="AQ44" s="51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2:65" s="46" customFormat="1" ht="11.25" customHeight="1" x14ac:dyDescent="0.4">
      <c r="B45" s="635"/>
      <c r="C45" s="488"/>
      <c r="D45" s="478"/>
      <c r="E45" s="478"/>
      <c r="F45" s="478"/>
      <c r="G45" s="478"/>
      <c r="H45" s="489"/>
      <c r="I45" s="658"/>
      <c r="J45" s="492"/>
      <c r="K45" s="493"/>
      <c r="L45" s="478"/>
      <c r="M45" s="492"/>
      <c r="N45" s="489"/>
      <c r="O45" s="499"/>
      <c r="P45" s="500"/>
      <c r="Q45" s="500"/>
      <c r="R45" s="500"/>
      <c r="S45" s="500"/>
      <c r="T45" s="501"/>
      <c r="U45" s="658"/>
      <c r="V45" s="492"/>
      <c r="W45" s="493"/>
      <c r="X45" s="478"/>
      <c r="Y45" s="492"/>
      <c r="Z45" s="478"/>
      <c r="AA45" s="488"/>
      <c r="AB45" s="489"/>
      <c r="AC45" s="488"/>
      <c r="AD45" s="489"/>
      <c r="AE45" s="488"/>
      <c r="AF45" s="489"/>
      <c r="AG45" s="488"/>
      <c r="AH45" s="478"/>
      <c r="AI45" s="489"/>
      <c r="AJ45" s="488"/>
      <c r="AK45" s="489"/>
      <c r="AL45" s="51"/>
      <c r="AM45" s="51"/>
      <c r="AN45" s="51"/>
      <c r="AO45" s="51"/>
      <c r="AP45" s="51"/>
      <c r="AQ45" s="51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2:65" s="46" customFormat="1" ht="11.25" customHeight="1" x14ac:dyDescent="0.4">
      <c r="B46" s="635">
        <v>6</v>
      </c>
      <c r="C46" s="506" t="e">
        <f ca="1">AA6</f>
        <v>#REF!</v>
      </c>
      <c r="D46" s="457"/>
      <c r="E46" s="457"/>
      <c r="F46" s="457"/>
      <c r="G46" s="457"/>
      <c r="H46" s="487"/>
      <c r="I46" s="657" t="str">
        <f t="shared" si="37"/>
        <v>●</v>
      </c>
      <c r="J46" s="490">
        <f>IF(Y42="","",Y42)</f>
        <v>0</v>
      </c>
      <c r="K46" s="491"/>
      <c r="L46" s="457" t="s">
        <v>10</v>
      </c>
      <c r="M46" s="490">
        <f>IF(V42="","",V42)</f>
        <v>3</v>
      </c>
      <c r="N46" s="487"/>
      <c r="O46" s="657" t="str">
        <f>IF(OR(P46="",S46=""),"",IF(P46&gt;S46,"○",IF(P46=S46,"△","●")))</f>
        <v>△</v>
      </c>
      <c r="P46" s="490">
        <f>IF(Y44="","",Y44)</f>
        <v>1</v>
      </c>
      <c r="Q46" s="491"/>
      <c r="R46" s="457" t="s">
        <v>10</v>
      </c>
      <c r="S46" s="490">
        <f>IF(V44="","",V44)</f>
        <v>1</v>
      </c>
      <c r="T46" s="487"/>
      <c r="U46" s="496"/>
      <c r="V46" s="497"/>
      <c r="W46" s="497"/>
      <c r="X46" s="497"/>
      <c r="Y46" s="497"/>
      <c r="Z46" s="497"/>
      <c r="AA46" s="486">
        <f t="shared" si="33"/>
        <v>1</v>
      </c>
      <c r="AB46" s="487"/>
      <c r="AC46" s="486">
        <f t="shared" si="34"/>
        <v>1</v>
      </c>
      <c r="AD46" s="487"/>
      <c r="AE46" s="486">
        <f t="shared" si="35"/>
        <v>4</v>
      </c>
      <c r="AF46" s="487"/>
      <c r="AG46" s="486">
        <f t="shared" ref="AG46" si="39">IF(OR(AC46="",AE46=""),"",AC46-AE46)</f>
        <v>-3</v>
      </c>
      <c r="AH46" s="457"/>
      <c r="AI46" s="487"/>
      <c r="AJ46" s="486">
        <v>3</v>
      </c>
      <c r="AK46" s="487"/>
      <c r="AL46" s="51"/>
      <c r="AM46" s="51"/>
      <c r="AN46" s="51"/>
      <c r="AO46" s="51"/>
      <c r="AP46" s="51"/>
      <c r="AQ46" s="51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2:65" s="46" customFormat="1" ht="11.25" customHeight="1" x14ac:dyDescent="0.4">
      <c r="B47" s="635"/>
      <c r="C47" s="488"/>
      <c r="D47" s="478"/>
      <c r="E47" s="478"/>
      <c r="F47" s="478"/>
      <c r="G47" s="478"/>
      <c r="H47" s="489"/>
      <c r="I47" s="658"/>
      <c r="J47" s="492"/>
      <c r="K47" s="493"/>
      <c r="L47" s="478"/>
      <c r="M47" s="492"/>
      <c r="N47" s="489"/>
      <c r="O47" s="658"/>
      <c r="P47" s="492"/>
      <c r="Q47" s="493"/>
      <c r="R47" s="478"/>
      <c r="S47" s="492"/>
      <c r="T47" s="489"/>
      <c r="U47" s="499"/>
      <c r="V47" s="500"/>
      <c r="W47" s="500"/>
      <c r="X47" s="500"/>
      <c r="Y47" s="500"/>
      <c r="Z47" s="500"/>
      <c r="AA47" s="488"/>
      <c r="AB47" s="489"/>
      <c r="AC47" s="488"/>
      <c r="AD47" s="489"/>
      <c r="AE47" s="488"/>
      <c r="AF47" s="489"/>
      <c r="AG47" s="488"/>
      <c r="AH47" s="478"/>
      <c r="AI47" s="489"/>
      <c r="AJ47" s="488"/>
      <c r="AK47" s="489"/>
      <c r="AL47" s="51"/>
      <c r="AM47" s="51"/>
      <c r="AN47" s="51"/>
      <c r="AO47" s="51"/>
      <c r="AP47" s="51"/>
      <c r="AQ47" s="51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</row>
    <row r="48" spans="2:65" ht="13.5" x14ac:dyDescent="0.4">
      <c r="AS48" s="47"/>
      <c r="AT48" s="47"/>
    </row>
    <row r="49" spans="2:46" ht="14.25" x14ac:dyDescent="0.4">
      <c r="B49" s="18"/>
      <c r="C49" s="18"/>
      <c r="D49" s="483" t="s">
        <v>26</v>
      </c>
      <c r="E49" s="483"/>
      <c r="F49" s="483"/>
      <c r="G49" s="483"/>
      <c r="H49" s="483"/>
      <c r="I49" s="483"/>
      <c r="J49" s="483" t="s">
        <v>18</v>
      </c>
      <c r="K49" s="483"/>
      <c r="L49" s="483"/>
      <c r="M49" s="483"/>
      <c r="N49" s="483"/>
      <c r="O49" s="483"/>
      <c r="P49" s="483"/>
      <c r="Q49" s="483"/>
      <c r="R49" s="483" t="s">
        <v>27</v>
      </c>
      <c r="S49" s="483"/>
      <c r="T49" s="483"/>
      <c r="U49" s="483"/>
      <c r="V49" s="483"/>
      <c r="W49" s="483"/>
      <c r="X49" s="483"/>
      <c r="Y49" s="483"/>
      <c r="Z49" s="483"/>
      <c r="AA49" s="483" t="s">
        <v>28</v>
      </c>
      <c r="AB49" s="483"/>
      <c r="AC49" s="483"/>
      <c r="AD49" s="483" t="s">
        <v>29</v>
      </c>
      <c r="AE49" s="483"/>
      <c r="AF49" s="483"/>
      <c r="AG49" s="483"/>
      <c r="AH49" s="483"/>
      <c r="AI49" s="483"/>
      <c r="AJ49" s="483"/>
      <c r="AK49" s="483"/>
      <c r="AL49" s="483"/>
      <c r="AM49" s="483"/>
      <c r="AN49" s="18"/>
      <c r="AO49" s="18"/>
      <c r="AP49" s="18"/>
      <c r="AS49" s="47"/>
      <c r="AT49" s="47"/>
    </row>
    <row r="50" spans="2:46" ht="18" customHeight="1" x14ac:dyDescent="0.4">
      <c r="B50" s="18"/>
      <c r="C50" s="18"/>
      <c r="D50" s="483" t="s">
        <v>30</v>
      </c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5"/>
      <c r="AB50" s="485"/>
      <c r="AC50" s="485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18"/>
      <c r="AO50" s="18"/>
      <c r="AP50" s="18"/>
      <c r="AS50" s="47"/>
      <c r="AT50" s="47"/>
    </row>
    <row r="51" spans="2:46" ht="18" customHeight="1" x14ac:dyDescent="0.4">
      <c r="B51" s="18"/>
      <c r="C51" s="18"/>
      <c r="D51" s="483" t="s">
        <v>30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18"/>
      <c r="AO51" s="18"/>
      <c r="AP51" s="18"/>
      <c r="AS51" s="47"/>
      <c r="AT51" s="47"/>
    </row>
    <row r="52" spans="2:46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</sheetData>
  <mergeCells count="265">
    <mergeCell ref="AJ40:AK41"/>
    <mergeCell ref="AA42:AB43"/>
    <mergeCell ref="AC42:AD43"/>
    <mergeCell ref="AG42:AI43"/>
    <mergeCell ref="AJ42:AK43"/>
    <mergeCell ref="AA44:AB45"/>
    <mergeCell ref="AC44:AD45"/>
    <mergeCell ref="AG44:AI45"/>
    <mergeCell ref="AJ44:AK45"/>
    <mergeCell ref="AE44:AF45"/>
    <mergeCell ref="AE42:AF43"/>
    <mergeCell ref="D52:I52"/>
    <mergeCell ref="J52:Q52"/>
    <mergeCell ref="R52:Z52"/>
    <mergeCell ref="AA52:AC52"/>
    <mergeCell ref="AD52:AM52"/>
    <mergeCell ref="X4:X6"/>
    <mergeCell ref="AA40:AB41"/>
    <mergeCell ref="AC40:AD41"/>
    <mergeCell ref="AE40:AF41"/>
    <mergeCell ref="AG40:AI41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D49:I49"/>
    <mergeCell ref="J49:Q49"/>
    <mergeCell ref="R49:Z49"/>
    <mergeCell ref="AA49:AC49"/>
    <mergeCell ref="AD49:AM49"/>
    <mergeCell ref="S46:T47"/>
    <mergeCell ref="U46:Z47"/>
    <mergeCell ref="AE46:AF47"/>
    <mergeCell ref="AA46:AB47"/>
    <mergeCell ref="AC46:AD47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G46:AI47"/>
    <mergeCell ref="AJ46:AK47"/>
    <mergeCell ref="B42:B43"/>
    <mergeCell ref="C42:H43"/>
    <mergeCell ref="I42:N43"/>
    <mergeCell ref="O42:O43"/>
    <mergeCell ref="P42:Q43"/>
    <mergeCell ref="U44:U45"/>
    <mergeCell ref="V44:W45"/>
    <mergeCell ref="X44:X45"/>
    <mergeCell ref="Y44:Z45"/>
    <mergeCell ref="B44:B45"/>
    <mergeCell ref="C44:H45"/>
    <mergeCell ref="I44:I45"/>
    <mergeCell ref="J44:K45"/>
    <mergeCell ref="L44:L45"/>
    <mergeCell ref="M44:N45"/>
    <mergeCell ref="O44:T45"/>
    <mergeCell ref="U40:Z41"/>
    <mergeCell ref="O37:O38"/>
    <mergeCell ref="P37:Q38"/>
    <mergeCell ref="R37:R38"/>
    <mergeCell ref="S37:T38"/>
    <mergeCell ref="U37:Z38"/>
    <mergeCell ref="R42:R43"/>
    <mergeCell ref="S42:T43"/>
    <mergeCell ref="U42:U43"/>
    <mergeCell ref="V42:W43"/>
    <mergeCell ref="X42:X43"/>
    <mergeCell ref="Y42:Z43"/>
    <mergeCell ref="C35:H36"/>
    <mergeCell ref="I35:I36"/>
    <mergeCell ref="J35:K36"/>
    <mergeCell ref="L35:L36"/>
    <mergeCell ref="M35:N36"/>
    <mergeCell ref="B40:B41"/>
    <mergeCell ref="C40:H41"/>
    <mergeCell ref="I40:N41"/>
    <mergeCell ref="O40:T41"/>
    <mergeCell ref="AE31:AF32"/>
    <mergeCell ref="AG31:AI32"/>
    <mergeCell ref="AC35:AD36"/>
    <mergeCell ref="AE35:AF36"/>
    <mergeCell ref="AG35:AI36"/>
    <mergeCell ref="AJ35:A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X35:X36"/>
    <mergeCell ref="Y35:Z36"/>
    <mergeCell ref="AA35:AB36"/>
    <mergeCell ref="AC37:AD38"/>
    <mergeCell ref="AE37:AF38"/>
    <mergeCell ref="AG37:AI38"/>
    <mergeCell ref="AJ37:AK38"/>
    <mergeCell ref="AA37:AB38"/>
    <mergeCell ref="B35:B36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S33:T34"/>
    <mergeCell ref="U33:U34"/>
    <mergeCell ref="V33:W34"/>
    <mergeCell ref="AC31:AD32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X20:AD21"/>
    <mergeCell ref="AE20:AH21"/>
    <mergeCell ref="AI20:AP21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X12:AD13"/>
    <mergeCell ref="AE12:AH13"/>
    <mergeCell ref="AI12:AP13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AE14:AH15"/>
    <mergeCell ref="AI14:AP15"/>
    <mergeCell ref="AA4:AG4"/>
    <mergeCell ref="AH4:AJ4"/>
    <mergeCell ref="AA5:AG5"/>
    <mergeCell ref="AH5:AJ5"/>
    <mergeCell ref="AA6:AG6"/>
    <mergeCell ref="AH6:AJ6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I6:J6"/>
    <mergeCell ref="Y6:Z6"/>
    <mergeCell ref="H4:H6"/>
    <mergeCell ref="I4:J4"/>
    <mergeCell ref="Y4:Z4"/>
    <mergeCell ref="I5:J5"/>
    <mergeCell ref="Y5:Z5"/>
    <mergeCell ref="R4:T4"/>
    <mergeCell ref="K5:Q5"/>
    <mergeCell ref="R5:T5"/>
    <mergeCell ref="K6:Q6"/>
    <mergeCell ref="R6:T6"/>
    <mergeCell ref="A1:AQ1"/>
    <mergeCell ref="C2:F2"/>
    <mergeCell ref="G2:O2"/>
    <mergeCell ref="P2:S2"/>
    <mergeCell ref="T2:AB2"/>
    <mergeCell ref="AC2:AF2"/>
    <mergeCell ref="AG2:AL2"/>
    <mergeCell ref="AM2:AO2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10"/>
  <conditionalFormatting sqref="AM2:AO2">
    <cfRule type="expression" dxfId="107" priority="17">
      <formula>WEEKDAY(AM2)=7</formula>
    </cfRule>
    <cfRule type="expression" dxfId="106" priority="18">
      <formula>WEEKDAY(AM2)=1</formula>
    </cfRule>
  </conditionalFormatting>
  <conditionalFormatting sqref="AM2:AO2">
    <cfRule type="expression" dxfId="105" priority="15">
      <formula>WEEKDAY(AM2)=7</formula>
    </cfRule>
    <cfRule type="expression" dxfId="104" priority="16">
      <formula>WEEKDAY(AM2)=1</formula>
    </cfRule>
  </conditionalFormatting>
  <conditionalFormatting sqref="AM2:AO2">
    <cfRule type="expression" dxfId="103" priority="13">
      <formula>WEEKDAY(AM2)=7</formula>
    </cfRule>
    <cfRule type="expression" dxfId="102" priority="14">
      <formula>WEEKDAY(AM2)=1</formula>
    </cfRule>
  </conditionalFormatting>
  <conditionalFormatting sqref="AM2:AO2">
    <cfRule type="expression" dxfId="101" priority="11">
      <formula>WEEKDAY(AM2)=7</formula>
    </cfRule>
    <cfRule type="expression" dxfId="100" priority="12">
      <formula>WEEKDAY(AM2)=1</formula>
    </cfRule>
  </conditionalFormatting>
  <conditionalFormatting sqref="AM2:AO2">
    <cfRule type="expression" dxfId="99" priority="9">
      <formula>WEEKDAY(AM2)=7</formula>
    </cfRule>
    <cfRule type="expression" dxfId="98" priority="10">
      <formula>WEEKDAY(AM2)=1</formula>
    </cfRule>
  </conditionalFormatting>
  <conditionalFormatting sqref="AM2:AO2">
    <cfRule type="expression" dxfId="97" priority="7">
      <formula>WEEKDAY(AM2)=7</formula>
    </cfRule>
    <cfRule type="expression" dxfId="96" priority="8">
      <formula>WEEKDAY(AM2)=1</formula>
    </cfRule>
  </conditionalFormatting>
  <conditionalFormatting sqref="AM2:AO2">
    <cfRule type="expression" dxfId="95" priority="5">
      <formula>WEEKDAY(AM2)=7</formula>
    </cfRule>
    <cfRule type="expression" dxfId="94" priority="6">
      <formula>WEEKDAY(AM2)=1</formula>
    </cfRule>
  </conditionalFormatting>
  <conditionalFormatting sqref="AM2:AO2">
    <cfRule type="expression" dxfId="93" priority="3">
      <formula>WEEKDAY(AM2)=7</formula>
    </cfRule>
    <cfRule type="expression" dxfId="92" priority="4">
      <formula>WEEKDAY(AM2)=1</formula>
    </cfRule>
  </conditionalFormatting>
  <conditionalFormatting sqref="AM2:AO2">
    <cfRule type="expression" dxfId="91" priority="1">
      <formula>WEEKDAY(AM2)=7</formula>
    </cfRule>
    <cfRule type="expression" dxfId="9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52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6"/>
    <col min="44" max="44" width="0" style="16" hidden="1" customWidth="1"/>
    <col min="45" max="46" width="3.5" style="18" hidden="1" customWidth="1"/>
    <col min="47" max="47" width="0" style="16" hidden="1" customWidth="1"/>
    <col min="48" max="48" width="3.5" style="16"/>
    <col min="49" max="49" width="3.875" style="16" customWidth="1"/>
    <col min="50" max="16384" width="3.5" style="16"/>
  </cols>
  <sheetData>
    <row r="1" spans="1:49" ht="41.25" customHeight="1" x14ac:dyDescent="0.4">
      <c r="A1" s="595" t="s">
        <v>45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7"/>
      <c r="AS1" s="17">
        <v>2</v>
      </c>
    </row>
    <row r="2" spans="1:49" ht="18" customHeight="1" x14ac:dyDescent="0.4">
      <c r="C2" s="598" t="s">
        <v>13</v>
      </c>
      <c r="D2" s="598"/>
      <c r="E2" s="598"/>
      <c r="F2" s="598"/>
      <c r="G2" s="599" t="e">
        <f ca="1">INDIRECT("４月２０日組合せ!u"&amp;2*ROW()+1+19*($AS$1-1))</f>
        <v>#REF!</v>
      </c>
      <c r="H2" s="599"/>
      <c r="I2" s="599"/>
      <c r="J2" s="599"/>
      <c r="K2" s="599"/>
      <c r="L2" s="599"/>
      <c r="M2" s="599"/>
      <c r="N2" s="599"/>
      <c r="O2" s="599"/>
      <c r="P2" s="598" t="s">
        <v>14</v>
      </c>
      <c r="Q2" s="598"/>
      <c r="R2" s="598"/>
      <c r="S2" s="598"/>
      <c r="T2" s="600" t="e">
        <f ca="1">K6</f>
        <v>#REF!</v>
      </c>
      <c r="U2" s="601"/>
      <c r="V2" s="601"/>
      <c r="W2" s="601"/>
      <c r="X2" s="601"/>
      <c r="Y2" s="601"/>
      <c r="Z2" s="601"/>
      <c r="AA2" s="601"/>
      <c r="AB2" s="601"/>
      <c r="AC2" s="598" t="s">
        <v>15</v>
      </c>
      <c r="AD2" s="598"/>
      <c r="AE2" s="598"/>
      <c r="AF2" s="598"/>
      <c r="AG2" s="602">
        <v>43575</v>
      </c>
      <c r="AH2" s="603"/>
      <c r="AI2" s="603"/>
      <c r="AJ2" s="603"/>
      <c r="AK2" s="603"/>
      <c r="AL2" s="603"/>
      <c r="AM2" s="604" t="str">
        <f>"（"&amp;TEXT(AG2,"aaa")&amp;"）"</f>
        <v>（土）</v>
      </c>
      <c r="AN2" s="604"/>
      <c r="AO2" s="605"/>
      <c r="AP2" s="19"/>
    </row>
    <row r="3" spans="1:49" ht="18" customHeight="1" x14ac:dyDescent="0.4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9" ht="18" customHeight="1" x14ac:dyDescent="0.4">
      <c r="H4" s="611" t="s">
        <v>55</v>
      </c>
      <c r="I4" s="614">
        <v>1</v>
      </c>
      <c r="J4" s="614"/>
      <c r="K4" s="402" t="e">
        <f ca="1">INDIRECT("４月２０日組合せ!x"&amp;2*ROW()+19*($AS$1-1))</f>
        <v>#REF!</v>
      </c>
      <c r="L4" s="403"/>
      <c r="M4" s="403"/>
      <c r="N4" s="403"/>
      <c r="O4" s="403"/>
      <c r="P4" s="403"/>
      <c r="Q4" s="403"/>
      <c r="R4" s="408"/>
      <c r="S4" s="403"/>
      <c r="T4" s="409"/>
      <c r="X4" s="615" t="s">
        <v>56</v>
      </c>
      <c r="Y4" s="618">
        <v>4</v>
      </c>
      <c r="Z4" s="619"/>
      <c r="AA4" s="402" t="e">
        <f ca="1">INDIRECT("４月２０日組合せ!x"&amp;2*ROW()+19*($AS$1-1)+6)</f>
        <v>#REF!</v>
      </c>
      <c r="AB4" s="403"/>
      <c r="AC4" s="403"/>
      <c r="AD4" s="403"/>
      <c r="AE4" s="403"/>
      <c r="AF4" s="403"/>
      <c r="AG4" s="403"/>
      <c r="AH4" s="408"/>
      <c r="AI4" s="403"/>
      <c r="AJ4" s="409"/>
    </row>
    <row r="5" spans="1:49" ht="18" customHeight="1" x14ac:dyDescent="0.4">
      <c r="H5" s="612"/>
      <c r="I5" s="628">
        <v>2</v>
      </c>
      <c r="J5" s="628"/>
      <c r="K5" s="609" t="e">
        <f t="shared" ref="K5:K6" ca="1" si="0">INDIRECT("４月２０日組合せ!x"&amp;2*ROW()+19*($AS$1-1))</f>
        <v>#REF!</v>
      </c>
      <c r="L5" s="610"/>
      <c r="M5" s="610"/>
      <c r="N5" s="610"/>
      <c r="O5" s="610"/>
      <c r="P5" s="610"/>
      <c r="Q5" s="610"/>
      <c r="R5" s="410"/>
      <c r="S5" s="411"/>
      <c r="T5" s="412"/>
      <c r="X5" s="616"/>
      <c r="Y5" s="621">
        <v>5</v>
      </c>
      <c r="Z5" s="622"/>
      <c r="AA5" s="646" t="e">
        <f t="shared" ref="AA5:AA6" ca="1" si="1">INDIRECT("４月２０日組合せ!x"&amp;2*ROW()+19*($AS$1-1)+6)</f>
        <v>#REF!</v>
      </c>
      <c r="AB5" s="646"/>
      <c r="AC5" s="646"/>
      <c r="AD5" s="646"/>
      <c r="AE5" s="646"/>
      <c r="AF5" s="646"/>
      <c r="AG5" s="609"/>
      <c r="AH5" s="647"/>
      <c r="AI5" s="646"/>
      <c r="AJ5" s="646"/>
    </row>
    <row r="6" spans="1:49" ht="18" customHeight="1" x14ac:dyDescent="0.4">
      <c r="H6" s="613"/>
      <c r="I6" s="629">
        <v>3</v>
      </c>
      <c r="J6" s="629"/>
      <c r="K6" s="630" t="e">
        <f t="shared" ca="1" si="0"/>
        <v>#REF!</v>
      </c>
      <c r="L6" s="631"/>
      <c r="M6" s="631"/>
      <c r="N6" s="631"/>
      <c r="O6" s="631"/>
      <c r="P6" s="631"/>
      <c r="Q6" s="631"/>
      <c r="R6" s="632" t="s">
        <v>46</v>
      </c>
      <c r="S6" s="633"/>
      <c r="T6" s="634"/>
      <c r="X6" s="617"/>
      <c r="Y6" s="648">
        <v>6</v>
      </c>
      <c r="Z6" s="649"/>
      <c r="AA6" s="406" t="e">
        <f t="shared" ca="1" si="1"/>
        <v>#REF!</v>
      </c>
      <c r="AB6" s="407"/>
      <c r="AC6" s="407"/>
      <c r="AD6" s="407"/>
      <c r="AE6" s="407"/>
      <c r="AF6" s="407"/>
      <c r="AG6" s="407"/>
      <c r="AH6" s="413"/>
      <c r="AI6" s="407"/>
      <c r="AJ6" s="627"/>
    </row>
    <row r="7" spans="1:49" ht="18" customHeight="1" x14ac:dyDescent="0.4">
      <c r="C7" s="32"/>
      <c r="D7" s="20"/>
      <c r="E7" s="20"/>
      <c r="F7" s="20"/>
      <c r="G7" s="20"/>
      <c r="H7" s="20"/>
      <c r="I7" s="33"/>
      <c r="J7" s="33"/>
      <c r="K7" s="33"/>
      <c r="L7" s="33"/>
      <c r="M7" s="33"/>
      <c r="N7" s="33"/>
      <c r="O7" s="33"/>
      <c r="X7" s="48"/>
      <c r="Y7" s="49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49" ht="18" customHeight="1" thickBot="1" x14ac:dyDescent="0.45"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W8" s="34"/>
    </row>
    <row r="9" spans="1:49" ht="15" thickBot="1" x14ac:dyDescent="0.45">
      <c r="B9" s="35"/>
      <c r="C9" s="586" t="s">
        <v>16</v>
      </c>
      <c r="D9" s="587"/>
      <c r="E9" s="588"/>
      <c r="F9" s="589" t="s">
        <v>17</v>
      </c>
      <c r="G9" s="590"/>
      <c r="H9" s="590"/>
      <c r="I9" s="591"/>
      <c r="J9" s="587" t="s">
        <v>18</v>
      </c>
      <c r="K9" s="590"/>
      <c r="L9" s="590"/>
      <c r="M9" s="590"/>
      <c r="N9" s="590"/>
      <c r="O9" s="590"/>
      <c r="P9" s="592"/>
      <c r="Q9" s="593" t="s">
        <v>19</v>
      </c>
      <c r="R9" s="593"/>
      <c r="S9" s="593"/>
      <c r="T9" s="593"/>
      <c r="U9" s="593"/>
      <c r="V9" s="593"/>
      <c r="W9" s="593"/>
      <c r="X9" s="594" t="s">
        <v>18</v>
      </c>
      <c r="Y9" s="590"/>
      <c r="Z9" s="590"/>
      <c r="AA9" s="590"/>
      <c r="AB9" s="590"/>
      <c r="AC9" s="590"/>
      <c r="AD9" s="591"/>
      <c r="AE9" s="589" t="s">
        <v>17</v>
      </c>
      <c r="AF9" s="590"/>
      <c r="AG9" s="590"/>
      <c r="AH9" s="591"/>
      <c r="AI9" s="569" t="s">
        <v>20</v>
      </c>
      <c r="AJ9" s="570"/>
      <c r="AK9" s="570"/>
      <c r="AL9" s="570"/>
      <c r="AM9" s="570"/>
      <c r="AN9" s="570"/>
      <c r="AO9" s="571"/>
      <c r="AP9" s="572"/>
    </row>
    <row r="10" spans="1:49" ht="14.25" customHeight="1" x14ac:dyDescent="0.4">
      <c r="B10" s="520">
        <v>1</v>
      </c>
      <c r="C10" s="522">
        <v>0.375</v>
      </c>
      <c r="D10" s="523"/>
      <c r="E10" s="524"/>
      <c r="F10" s="659" t="s">
        <v>82</v>
      </c>
      <c r="G10" s="660"/>
      <c r="H10" s="660"/>
      <c r="I10" s="661"/>
      <c r="J10" s="576" t="str">
        <f ca="1">IFERROR(VLOOKUP(AS10,$I$4:$T$6,3,0),"")&amp;IFERROR(VLOOKUP(AS10,$Y$4:$AJ$6,3,0),"")</f>
        <v/>
      </c>
      <c r="K10" s="577"/>
      <c r="L10" s="577"/>
      <c r="M10" s="577"/>
      <c r="N10" s="577"/>
      <c r="O10" s="577"/>
      <c r="P10" s="578"/>
      <c r="Q10" s="579">
        <f>IF(OR(S10="",S11=""),"",S10+S11)</f>
        <v>0</v>
      </c>
      <c r="R10" s="580"/>
      <c r="S10" s="2">
        <v>0</v>
      </c>
      <c r="T10" s="3" t="s">
        <v>21</v>
      </c>
      <c r="U10" s="2">
        <v>5</v>
      </c>
      <c r="V10" s="533">
        <f>IF(OR(U10="",U11=""),"",U10+U11)</f>
        <v>5</v>
      </c>
      <c r="W10" s="534"/>
      <c r="X10" s="443" t="str">
        <f ca="1">IFERROR(VLOOKUP(AT10,$I$4:$T$6,3,0),"")&amp;IFERROR(VLOOKUP(AT10,$Y$4:$AJ$6,3,0),"")</f>
        <v/>
      </c>
      <c r="Y10" s="583"/>
      <c r="Z10" s="583"/>
      <c r="AA10" s="583"/>
      <c r="AB10" s="583"/>
      <c r="AC10" s="583"/>
      <c r="AD10" s="584"/>
      <c r="AE10" s="573"/>
      <c r="AF10" s="574"/>
      <c r="AG10" s="574"/>
      <c r="AH10" s="575"/>
      <c r="AI10" s="585">
        <f>組合せ①!Z45</f>
        <v>2</v>
      </c>
      <c r="AJ10" s="423"/>
      <c r="AK10" s="423"/>
      <c r="AL10" s="423"/>
      <c r="AM10" s="423"/>
      <c r="AN10" s="423"/>
      <c r="AO10" s="424"/>
      <c r="AP10" s="425"/>
      <c r="AS10" s="18">
        <v>1</v>
      </c>
      <c r="AT10" s="18">
        <v>2</v>
      </c>
    </row>
    <row r="11" spans="1:49" ht="14.25" customHeight="1" x14ac:dyDescent="0.4">
      <c r="B11" s="550"/>
      <c r="C11" s="551"/>
      <c r="D11" s="552"/>
      <c r="E11" s="553"/>
      <c r="F11" s="662"/>
      <c r="G11" s="663"/>
      <c r="H11" s="663"/>
      <c r="I11" s="664"/>
      <c r="J11" s="557"/>
      <c r="K11" s="557"/>
      <c r="L11" s="557"/>
      <c r="M11" s="557"/>
      <c r="N11" s="557"/>
      <c r="O11" s="557"/>
      <c r="P11" s="558"/>
      <c r="Q11" s="581"/>
      <c r="R11" s="582"/>
      <c r="S11" s="4">
        <v>0</v>
      </c>
      <c r="T11" s="5" t="s">
        <v>21</v>
      </c>
      <c r="U11" s="4">
        <v>0</v>
      </c>
      <c r="V11" s="561"/>
      <c r="W11" s="562"/>
      <c r="X11" s="480"/>
      <c r="Y11" s="481"/>
      <c r="Z11" s="481"/>
      <c r="AA11" s="481"/>
      <c r="AB11" s="481"/>
      <c r="AC11" s="481"/>
      <c r="AD11" s="482"/>
      <c r="AE11" s="466"/>
      <c r="AF11" s="467"/>
      <c r="AG11" s="467"/>
      <c r="AH11" s="468"/>
      <c r="AI11" s="476"/>
      <c r="AJ11" s="477"/>
      <c r="AK11" s="477"/>
      <c r="AL11" s="477"/>
      <c r="AM11" s="477"/>
      <c r="AN11" s="477"/>
      <c r="AO11" s="478"/>
      <c r="AP11" s="479"/>
    </row>
    <row r="12" spans="1:49" ht="14.25" customHeight="1" x14ac:dyDescent="0.4">
      <c r="B12" s="550">
        <v>2</v>
      </c>
      <c r="C12" s="551">
        <v>0.40277777777777801</v>
      </c>
      <c r="D12" s="552">
        <v>0.4375</v>
      </c>
      <c r="E12" s="553"/>
      <c r="F12" s="466"/>
      <c r="G12" s="467"/>
      <c r="H12" s="467"/>
      <c r="I12" s="468"/>
      <c r="J12" s="567" t="str">
        <f t="shared" ref="J12" ca="1" si="2">IFERROR(VLOOKUP(AS12,$I$4:$T$6,3,0),"")&amp;IFERROR(VLOOKUP(AS12,$Y$4:$AJ$6,3,0),"")</f>
        <v/>
      </c>
      <c r="K12" s="555"/>
      <c r="L12" s="555"/>
      <c r="M12" s="555"/>
      <c r="N12" s="555"/>
      <c r="O12" s="555"/>
      <c r="P12" s="556"/>
      <c r="Q12" s="559">
        <f>IF(OR(S12="",S13=""),"",S12+S13)</f>
        <v>0</v>
      </c>
      <c r="R12" s="560"/>
      <c r="S12" s="2">
        <v>0</v>
      </c>
      <c r="T12" s="3" t="s">
        <v>21</v>
      </c>
      <c r="U12" s="2">
        <v>3</v>
      </c>
      <c r="V12" s="559">
        <f t="shared" ref="V12" si="3">IF(OR(U12="",U13=""),"",U12+U13)</f>
        <v>3</v>
      </c>
      <c r="W12" s="560"/>
      <c r="X12" s="460" t="str">
        <f t="shared" ref="X12" ca="1" si="4">IFERROR(VLOOKUP(AT12,$I$4:$T$6,3,0),"")&amp;IFERROR(VLOOKUP(AT12,$Y$4:$AJ$6,3,0),"")</f>
        <v/>
      </c>
      <c r="Y12" s="461"/>
      <c r="Z12" s="461"/>
      <c r="AA12" s="461"/>
      <c r="AB12" s="461"/>
      <c r="AC12" s="461"/>
      <c r="AD12" s="462"/>
      <c r="AE12" s="466"/>
      <c r="AF12" s="467"/>
      <c r="AG12" s="467"/>
      <c r="AH12" s="468"/>
      <c r="AI12" s="455">
        <f>組合せ①!Z46</f>
        <v>4</v>
      </c>
      <c r="AJ12" s="456"/>
      <c r="AK12" s="456"/>
      <c r="AL12" s="456"/>
      <c r="AM12" s="456"/>
      <c r="AN12" s="456"/>
      <c r="AO12" s="457"/>
      <c r="AP12" s="458"/>
      <c r="AS12" s="18">
        <v>4</v>
      </c>
      <c r="AT12" s="18">
        <v>5</v>
      </c>
    </row>
    <row r="13" spans="1:49" ht="14.25" customHeight="1" x14ac:dyDescent="0.4">
      <c r="B13" s="550"/>
      <c r="C13" s="551"/>
      <c r="D13" s="552"/>
      <c r="E13" s="553"/>
      <c r="F13" s="466"/>
      <c r="G13" s="467"/>
      <c r="H13" s="467"/>
      <c r="I13" s="468"/>
      <c r="J13" s="568"/>
      <c r="K13" s="557"/>
      <c r="L13" s="557"/>
      <c r="M13" s="557"/>
      <c r="N13" s="557"/>
      <c r="O13" s="557"/>
      <c r="P13" s="558"/>
      <c r="Q13" s="561"/>
      <c r="R13" s="562"/>
      <c r="S13" s="4">
        <v>0</v>
      </c>
      <c r="T13" s="5" t="s">
        <v>21</v>
      </c>
      <c r="U13" s="4">
        <v>0</v>
      </c>
      <c r="V13" s="561"/>
      <c r="W13" s="562"/>
      <c r="X13" s="480"/>
      <c r="Y13" s="481"/>
      <c r="Z13" s="481"/>
      <c r="AA13" s="481"/>
      <c r="AB13" s="481"/>
      <c r="AC13" s="481"/>
      <c r="AD13" s="482"/>
      <c r="AE13" s="466"/>
      <c r="AF13" s="467"/>
      <c r="AG13" s="467"/>
      <c r="AH13" s="468"/>
      <c r="AI13" s="476"/>
      <c r="AJ13" s="477"/>
      <c r="AK13" s="477"/>
      <c r="AL13" s="477"/>
      <c r="AM13" s="477"/>
      <c r="AN13" s="477"/>
      <c r="AO13" s="478"/>
      <c r="AP13" s="479"/>
    </row>
    <row r="14" spans="1:49" ht="14.25" customHeight="1" x14ac:dyDescent="0.4">
      <c r="B14" s="550">
        <v>3</v>
      </c>
      <c r="C14" s="551">
        <v>0.43055555555555602</v>
      </c>
      <c r="D14" s="552"/>
      <c r="E14" s="553"/>
      <c r="F14" s="466"/>
      <c r="G14" s="467"/>
      <c r="H14" s="467"/>
      <c r="I14" s="468"/>
      <c r="J14" s="554" t="str">
        <f t="shared" ref="J14" ca="1" si="5">IFERROR(VLOOKUP(AS14,$I$4:$T$6,3,0),"")&amp;IFERROR(VLOOKUP(AS14,$Y$4:$AJ$6,3,0),"")</f>
        <v/>
      </c>
      <c r="K14" s="555"/>
      <c r="L14" s="555"/>
      <c r="M14" s="555"/>
      <c r="N14" s="555"/>
      <c r="O14" s="555"/>
      <c r="P14" s="556"/>
      <c r="Q14" s="559">
        <f t="shared" ref="Q14" si="6">IF(OR(S14="",S15=""),"",S14+S15)</f>
        <v>0</v>
      </c>
      <c r="R14" s="560"/>
      <c r="S14" s="2">
        <v>0</v>
      </c>
      <c r="T14" s="3" t="s">
        <v>21</v>
      </c>
      <c r="U14" s="2">
        <v>2</v>
      </c>
      <c r="V14" s="559">
        <f t="shared" ref="V14" si="7">IF(OR(U14="",U15=""),"",U14+U15)</f>
        <v>5</v>
      </c>
      <c r="W14" s="560"/>
      <c r="X14" s="460" t="str">
        <f t="shared" ref="X14" ca="1" si="8">IFERROR(VLOOKUP(AT14,$I$4:$T$6,3,0),"")&amp;IFERROR(VLOOKUP(AT14,$Y$4:$AJ$6,3,0),"")</f>
        <v/>
      </c>
      <c r="Y14" s="461"/>
      <c r="Z14" s="461"/>
      <c r="AA14" s="461"/>
      <c r="AB14" s="461"/>
      <c r="AC14" s="461"/>
      <c r="AD14" s="462"/>
      <c r="AE14" s="466"/>
      <c r="AF14" s="467"/>
      <c r="AG14" s="467"/>
      <c r="AH14" s="468"/>
      <c r="AI14" s="455">
        <f>組合せ①!Z47</f>
        <v>3</v>
      </c>
      <c r="AJ14" s="456"/>
      <c r="AK14" s="456"/>
      <c r="AL14" s="456"/>
      <c r="AM14" s="456"/>
      <c r="AN14" s="456"/>
      <c r="AO14" s="457"/>
      <c r="AP14" s="458"/>
      <c r="AS14" s="18">
        <v>2</v>
      </c>
      <c r="AT14" s="18">
        <v>3</v>
      </c>
    </row>
    <row r="15" spans="1:49" ht="14.25" customHeight="1" x14ac:dyDescent="0.4">
      <c r="B15" s="550"/>
      <c r="C15" s="551"/>
      <c r="D15" s="552"/>
      <c r="E15" s="553"/>
      <c r="F15" s="466"/>
      <c r="G15" s="467"/>
      <c r="H15" s="467"/>
      <c r="I15" s="468"/>
      <c r="J15" s="557"/>
      <c r="K15" s="557"/>
      <c r="L15" s="557"/>
      <c r="M15" s="557"/>
      <c r="N15" s="557"/>
      <c r="O15" s="557"/>
      <c r="P15" s="558"/>
      <c r="Q15" s="561"/>
      <c r="R15" s="562"/>
      <c r="S15" s="4">
        <v>0</v>
      </c>
      <c r="T15" s="5" t="s">
        <v>21</v>
      </c>
      <c r="U15" s="4">
        <v>3</v>
      </c>
      <c r="V15" s="561"/>
      <c r="W15" s="562"/>
      <c r="X15" s="480"/>
      <c r="Y15" s="481"/>
      <c r="Z15" s="481"/>
      <c r="AA15" s="481"/>
      <c r="AB15" s="481"/>
      <c r="AC15" s="481"/>
      <c r="AD15" s="482"/>
      <c r="AE15" s="466"/>
      <c r="AF15" s="467"/>
      <c r="AG15" s="467"/>
      <c r="AH15" s="468"/>
      <c r="AI15" s="476"/>
      <c r="AJ15" s="477"/>
      <c r="AK15" s="477"/>
      <c r="AL15" s="477"/>
      <c r="AM15" s="477"/>
      <c r="AN15" s="477"/>
      <c r="AO15" s="478"/>
      <c r="AP15" s="479"/>
    </row>
    <row r="16" spans="1:49" ht="14.25" customHeight="1" x14ac:dyDescent="0.4">
      <c r="B16" s="550">
        <v>4</v>
      </c>
      <c r="C16" s="551">
        <v>0.45833333333333298</v>
      </c>
      <c r="D16" s="552">
        <v>0.4375</v>
      </c>
      <c r="E16" s="553"/>
      <c r="F16" s="466"/>
      <c r="G16" s="467"/>
      <c r="H16" s="467"/>
      <c r="I16" s="468"/>
      <c r="J16" s="554" t="str">
        <f t="shared" ref="J16" ca="1" si="9">IFERROR(VLOOKUP(AS16,$I$4:$T$6,3,0),"")&amp;IFERROR(VLOOKUP(AS16,$Y$4:$AJ$6,3,0),"")</f>
        <v/>
      </c>
      <c r="K16" s="555"/>
      <c r="L16" s="555"/>
      <c r="M16" s="555"/>
      <c r="N16" s="555"/>
      <c r="O16" s="555"/>
      <c r="P16" s="556"/>
      <c r="Q16" s="559">
        <f t="shared" ref="Q16" si="10">IF(OR(S16="",S17=""),"",S16+S17)</f>
        <v>0</v>
      </c>
      <c r="R16" s="560"/>
      <c r="S16" s="2">
        <v>0</v>
      </c>
      <c r="T16" s="3" t="s">
        <v>21</v>
      </c>
      <c r="U16" s="2">
        <v>0</v>
      </c>
      <c r="V16" s="559">
        <f t="shared" ref="V16" si="11">IF(OR(U16="",U17=""),"",U16+U17)</f>
        <v>0</v>
      </c>
      <c r="W16" s="560"/>
      <c r="X16" s="460" t="str">
        <f t="shared" ref="X16" ca="1" si="12">IFERROR(VLOOKUP(AT16,$I$4:$T$6,3,0),"")&amp;IFERROR(VLOOKUP(AT16,$Y$4:$AJ$6,3,0),"")</f>
        <v/>
      </c>
      <c r="Y16" s="461"/>
      <c r="Z16" s="461"/>
      <c r="AA16" s="461"/>
      <c r="AB16" s="461"/>
      <c r="AC16" s="461"/>
      <c r="AD16" s="462"/>
      <c r="AE16" s="466"/>
      <c r="AF16" s="467"/>
      <c r="AG16" s="467"/>
      <c r="AH16" s="468"/>
      <c r="AI16" s="455">
        <f>組合せ①!Z48</f>
        <v>4</v>
      </c>
      <c r="AJ16" s="456"/>
      <c r="AK16" s="456"/>
      <c r="AL16" s="456"/>
      <c r="AM16" s="456"/>
      <c r="AN16" s="456"/>
      <c r="AO16" s="457"/>
      <c r="AP16" s="458"/>
      <c r="AS16" s="18">
        <v>5</v>
      </c>
      <c r="AT16" s="18">
        <v>6</v>
      </c>
    </row>
    <row r="17" spans="1:64" ht="14.25" customHeight="1" x14ac:dyDescent="0.4">
      <c r="B17" s="550"/>
      <c r="C17" s="551"/>
      <c r="D17" s="552"/>
      <c r="E17" s="553"/>
      <c r="F17" s="466"/>
      <c r="G17" s="467"/>
      <c r="H17" s="467"/>
      <c r="I17" s="468"/>
      <c r="J17" s="557"/>
      <c r="K17" s="557"/>
      <c r="L17" s="557"/>
      <c r="M17" s="557"/>
      <c r="N17" s="557"/>
      <c r="O17" s="557"/>
      <c r="P17" s="558"/>
      <c r="Q17" s="561"/>
      <c r="R17" s="562"/>
      <c r="S17" s="4">
        <v>0</v>
      </c>
      <c r="T17" s="5" t="s">
        <v>21</v>
      </c>
      <c r="U17" s="4">
        <v>0</v>
      </c>
      <c r="V17" s="561"/>
      <c r="W17" s="562"/>
      <c r="X17" s="480"/>
      <c r="Y17" s="481"/>
      <c r="Z17" s="481"/>
      <c r="AA17" s="481"/>
      <c r="AB17" s="481"/>
      <c r="AC17" s="481"/>
      <c r="AD17" s="482"/>
      <c r="AE17" s="466"/>
      <c r="AF17" s="467"/>
      <c r="AG17" s="467"/>
      <c r="AH17" s="468"/>
      <c r="AI17" s="476"/>
      <c r="AJ17" s="477"/>
      <c r="AK17" s="477"/>
      <c r="AL17" s="477"/>
      <c r="AM17" s="477"/>
      <c r="AN17" s="477"/>
      <c r="AO17" s="478"/>
      <c r="AP17" s="479"/>
    </row>
    <row r="18" spans="1:64" ht="14.25" customHeight="1" x14ac:dyDescent="0.4">
      <c r="B18" s="550">
        <v>5</v>
      </c>
      <c r="C18" s="551">
        <v>0.48611111111111099</v>
      </c>
      <c r="D18" s="552"/>
      <c r="E18" s="553"/>
      <c r="F18" s="665" t="s">
        <v>82</v>
      </c>
      <c r="G18" s="666"/>
      <c r="H18" s="666"/>
      <c r="I18" s="667"/>
      <c r="J18" s="554" t="str">
        <f t="shared" ref="J18" ca="1" si="13">IFERROR(VLOOKUP(AS18,$I$4:$T$6,3,0),"")&amp;IFERROR(VLOOKUP(AS18,$Y$4:$AJ$6,3,0),"")</f>
        <v/>
      </c>
      <c r="K18" s="555"/>
      <c r="L18" s="555"/>
      <c r="M18" s="555"/>
      <c r="N18" s="555"/>
      <c r="O18" s="555"/>
      <c r="P18" s="556"/>
      <c r="Q18" s="559">
        <f t="shared" ref="Q18" si="14">IF(OR(S18="",S19=""),"",S18+S19)</f>
        <v>0</v>
      </c>
      <c r="R18" s="560"/>
      <c r="S18" s="2">
        <v>0</v>
      </c>
      <c r="T18" s="3" t="s">
        <v>21</v>
      </c>
      <c r="U18" s="2">
        <v>5</v>
      </c>
      <c r="V18" s="559">
        <f t="shared" ref="V18" si="15">IF(OR(U18="",U19=""),"",U18+U19)</f>
        <v>5</v>
      </c>
      <c r="W18" s="560"/>
      <c r="X18" s="460" t="str">
        <f t="shared" ref="X18" ca="1" si="16">IFERROR(VLOOKUP(AT18,$I$4:$T$6,3,0),"")&amp;IFERROR(VLOOKUP(AT18,$Y$4:$AJ$6,3,0),"")</f>
        <v/>
      </c>
      <c r="Y18" s="461"/>
      <c r="Z18" s="461"/>
      <c r="AA18" s="461"/>
      <c r="AB18" s="461"/>
      <c r="AC18" s="461"/>
      <c r="AD18" s="462"/>
      <c r="AE18" s="466"/>
      <c r="AF18" s="467"/>
      <c r="AG18" s="467"/>
      <c r="AH18" s="468"/>
      <c r="AI18" s="455">
        <f>組合せ①!Z49</f>
        <v>4</v>
      </c>
      <c r="AJ18" s="456"/>
      <c r="AK18" s="456"/>
      <c r="AL18" s="456"/>
      <c r="AM18" s="456"/>
      <c r="AN18" s="456"/>
      <c r="AO18" s="457"/>
      <c r="AP18" s="458"/>
      <c r="AS18" s="18">
        <v>1</v>
      </c>
      <c r="AT18" s="18">
        <v>3</v>
      </c>
    </row>
    <row r="19" spans="1:64" ht="14.25" customHeight="1" x14ac:dyDescent="0.4">
      <c r="B19" s="550"/>
      <c r="C19" s="551"/>
      <c r="D19" s="552"/>
      <c r="E19" s="553"/>
      <c r="F19" s="662"/>
      <c r="G19" s="663"/>
      <c r="H19" s="663"/>
      <c r="I19" s="664"/>
      <c r="J19" s="557"/>
      <c r="K19" s="557"/>
      <c r="L19" s="557"/>
      <c r="M19" s="557"/>
      <c r="N19" s="557"/>
      <c r="O19" s="557"/>
      <c r="P19" s="558"/>
      <c r="Q19" s="561"/>
      <c r="R19" s="562"/>
      <c r="S19" s="4">
        <v>0</v>
      </c>
      <c r="T19" s="5" t="s">
        <v>21</v>
      </c>
      <c r="U19" s="4">
        <v>0</v>
      </c>
      <c r="V19" s="561"/>
      <c r="W19" s="562"/>
      <c r="X19" s="480"/>
      <c r="Y19" s="481"/>
      <c r="Z19" s="481"/>
      <c r="AA19" s="481"/>
      <c r="AB19" s="481"/>
      <c r="AC19" s="481"/>
      <c r="AD19" s="482"/>
      <c r="AE19" s="466"/>
      <c r="AF19" s="467"/>
      <c r="AG19" s="467"/>
      <c r="AH19" s="468"/>
      <c r="AI19" s="476"/>
      <c r="AJ19" s="477"/>
      <c r="AK19" s="477"/>
      <c r="AL19" s="477"/>
      <c r="AM19" s="477"/>
      <c r="AN19" s="477"/>
      <c r="AO19" s="478"/>
      <c r="AP19" s="479"/>
    </row>
    <row r="20" spans="1:64" ht="14.25" customHeight="1" x14ac:dyDescent="0.4">
      <c r="B20" s="550">
        <v>6</v>
      </c>
      <c r="C20" s="551">
        <v>0.51388888888888895</v>
      </c>
      <c r="D20" s="552"/>
      <c r="E20" s="553"/>
      <c r="F20" s="466"/>
      <c r="G20" s="467"/>
      <c r="H20" s="467"/>
      <c r="I20" s="468"/>
      <c r="J20" s="554" t="str">
        <f t="shared" ref="J20" ca="1" si="17">IFERROR(VLOOKUP(AS20,$I$4:$T$6,3,0),"")&amp;IFERROR(VLOOKUP(AS20,$Y$4:$AJ$6,3,0),"")</f>
        <v/>
      </c>
      <c r="K20" s="555"/>
      <c r="L20" s="555"/>
      <c r="M20" s="555"/>
      <c r="N20" s="555"/>
      <c r="O20" s="555"/>
      <c r="P20" s="556"/>
      <c r="Q20" s="559">
        <f t="shared" ref="Q20" si="18">IF(OR(S20="",S21=""),"",S20+S21)</f>
        <v>0</v>
      </c>
      <c r="R20" s="560"/>
      <c r="S20" s="2">
        <v>0</v>
      </c>
      <c r="T20" s="3" t="s">
        <v>21</v>
      </c>
      <c r="U20" s="2">
        <v>0</v>
      </c>
      <c r="V20" s="559">
        <f t="shared" ref="V20" si="19">IF(OR(U20="",U21=""),"",U20+U21)</f>
        <v>4</v>
      </c>
      <c r="W20" s="560"/>
      <c r="X20" s="460" t="str">
        <f t="shared" ref="X20" ca="1" si="20">IFERROR(VLOOKUP(AT20,$I$4:$T$6,3,0),"")&amp;IFERROR(VLOOKUP(AT20,$Y$4:$AJ$6,3,0),"")</f>
        <v/>
      </c>
      <c r="Y20" s="461"/>
      <c r="Z20" s="461"/>
      <c r="AA20" s="461"/>
      <c r="AB20" s="461"/>
      <c r="AC20" s="461"/>
      <c r="AD20" s="462"/>
      <c r="AE20" s="466"/>
      <c r="AF20" s="467"/>
      <c r="AG20" s="467"/>
      <c r="AH20" s="468"/>
      <c r="AI20" s="455">
        <f>組合せ①!Z50</f>
        <v>3</v>
      </c>
      <c r="AJ20" s="456"/>
      <c r="AK20" s="456"/>
      <c r="AL20" s="456"/>
      <c r="AM20" s="456"/>
      <c r="AN20" s="456"/>
      <c r="AO20" s="457"/>
      <c r="AP20" s="458"/>
      <c r="AS20" s="18">
        <v>4</v>
      </c>
      <c r="AT20" s="18">
        <v>6</v>
      </c>
    </row>
    <row r="21" spans="1:64" ht="14.25" customHeight="1" thickBot="1" x14ac:dyDescent="0.45">
      <c r="B21" s="521"/>
      <c r="C21" s="525"/>
      <c r="D21" s="526"/>
      <c r="E21" s="527"/>
      <c r="F21" s="452"/>
      <c r="G21" s="453"/>
      <c r="H21" s="453"/>
      <c r="I21" s="454"/>
      <c r="J21" s="531"/>
      <c r="K21" s="531"/>
      <c r="L21" s="531"/>
      <c r="M21" s="531"/>
      <c r="N21" s="531"/>
      <c r="O21" s="531"/>
      <c r="P21" s="532"/>
      <c r="Q21" s="535"/>
      <c r="R21" s="536"/>
      <c r="S21" s="10">
        <v>0</v>
      </c>
      <c r="T21" s="11" t="s">
        <v>21</v>
      </c>
      <c r="U21" s="10">
        <v>4</v>
      </c>
      <c r="V21" s="535"/>
      <c r="W21" s="536"/>
      <c r="X21" s="538"/>
      <c r="Y21" s="539"/>
      <c r="Z21" s="539"/>
      <c r="AA21" s="539"/>
      <c r="AB21" s="539"/>
      <c r="AC21" s="539"/>
      <c r="AD21" s="540"/>
      <c r="AE21" s="452"/>
      <c r="AF21" s="453"/>
      <c r="AG21" s="453"/>
      <c r="AH21" s="454"/>
      <c r="AI21" s="459"/>
      <c r="AJ21" s="426"/>
      <c r="AK21" s="426"/>
      <c r="AL21" s="426"/>
      <c r="AM21" s="426"/>
      <c r="AN21" s="426"/>
      <c r="AO21" s="427"/>
      <c r="AP21" s="428"/>
    </row>
    <row r="22" spans="1:64" ht="14.25" hidden="1" customHeight="1" x14ac:dyDescent="0.4">
      <c r="B22" s="638">
        <v>7</v>
      </c>
      <c r="C22" s="650">
        <v>0.55555555555555558</v>
      </c>
      <c r="D22" s="651">
        <v>0.4375</v>
      </c>
      <c r="E22" s="652"/>
      <c r="F22" s="653"/>
      <c r="G22" s="654"/>
      <c r="H22" s="654"/>
      <c r="I22" s="655"/>
      <c r="J22" s="638" t="str">
        <f>H4&amp;"1位"</f>
        <v>ｉ1位</v>
      </c>
      <c r="K22" s="639"/>
      <c r="L22" s="640"/>
      <c r="M22" s="641"/>
      <c r="N22" s="641"/>
      <c r="O22" s="641"/>
      <c r="P22" s="642"/>
      <c r="Q22" s="656" t="str">
        <f t="shared" ref="Q22" si="21">IF(OR(S22="",S23=""),"",S22+S23)</f>
        <v/>
      </c>
      <c r="R22" s="656"/>
      <c r="S22" s="2"/>
      <c r="T22" s="3" t="s">
        <v>21</v>
      </c>
      <c r="U22" s="2"/>
      <c r="V22" s="656" t="str">
        <f t="shared" ref="V22" si="22">IF(OR(U22="",U23=""),"",U22+U23)</f>
        <v/>
      </c>
      <c r="W22" s="656"/>
      <c r="X22" s="537"/>
      <c r="Y22" s="643"/>
      <c r="Z22" s="643"/>
      <c r="AA22" s="643"/>
      <c r="AB22" s="644"/>
      <c r="AC22" s="533" t="str">
        <f>X4&amp;"1位"</f>
        <v>ｊ1位</v>
      </c>
      <c r="AD22" s="645"/>
      <c r="AE22" s="653"/>
      <c r="AF22" s="654"/>
      <c r="AG22" s="654"/>
      <c r="AH22" s="655"/>
      <c r="AI22" s="473" t="e">
        <f>#REF!</f>
        <v>#REF!</v>
      </c>
      <c r="AJ22" s="473"/>
      <c r="AK22" s="473"/>
      <c r="AL22" s="473"/>
      <c r="AM22" s="473"/>
      <c r="AN22" s="473"/>
      <c r="AO22" s="474"/>
      <c r="AP22" s="475"/>
      <c r="AS22" s="18">
        <v>1</v>
      </c>
      <c r="AT22" s="18">
        <v>3</v>
      </c>
    </row>
    <row r="23" spans="1:64" ht="14.25" hidden="1" customHeight="1" thickBot="1" x14ac:dyDescent="0.45">
      <c r="B23" s="541"/>
      <c r="C23" s="545"/>
      <c r="D23" s="546"/>
      <c r="E23" s="547"/>
      <c r="F23" s="420"/>
      <c r="G23" s="421"/>
      <c r="H23" s="421"/>
      <c r="I23" s="422"/>
      <c r="J23" s="431"/>
      <c r="K23" s="432"/>
      <c r="L23" s="440"/>
      <c r="M23" s="441"/>
      <c r="N23" s="441"/>
      <c r="O23" s="441"/>
      <c r="P23" s="442"/>
      <c r="Q23" s="549"/>
      <c r="R23" s="549"/>
      <c r="S23" s="14"/>
      <c r="T23" s="15" t="s">
        <v>21</v>
      </c>
      <c r="U23" s="14"/>
      <c r="V23" s="549"/>
      <c r="W23" s="549"/>
      <c r="X23" s="446"/>
      <c r="Y23" s="447"/>
      <c r="Z23" s="447"/>
      <c r="AA23" s="447"/>
      <c r="AB23" s="448"/>
      <c r="AC23" s="435"/>
      <c r="AD23" s="436"/>
      <c r="AE23" s="420"/>
      <c r="AF23" s="421"/>
      <c r="AG23" s="421"/>
      <c r="AH23" s="422"/>
      <c r="AI23" s="426"/>
      <c r="AJ23" s="426"/>
      <c r="AK23" s="426"/>
      <c r="AL23" s="426"/>
      <c r="AM23" s="426"/>
      <c r="AN23" s="426"/>
      <c r="AO23" s="427"/>
      <c r="AP23" s="428"/>
    </row>
    <row r="24" spans="1:64" ht="14.25" hidden="1" customHeight="1" x14ac:dyDescent="0.4">
      <c r="B24" s="550">
        <v>8</v>
      </c>
      <c r="C24" s="551">
        <v>0.56944444444444398</v>
      </c>
      <c r="D24" s="552">
        <v>0.4375</v>
      </c>
      <c r="E24" s="553"/>
      <c r="F24" s="466"/>
      <c r="G24" s="467"/>
      <c r="H24" s="467"/>
      <c r="I24" s="468"/>
      <c r="J24" s="554" t="str">
        <f>IFERROR(VLOOKUP(組合せ①!#REF!,$I$4:$T$6,3,0),"")&amp;IFERROR(VLOOKUP(組合せ①!#REF!,$Y$4:$AJ$7,3,0),"")</f>
        <v/>
      </c>
      <c r="K24" s="555"/>
      <c r="L24" s="555"/>
      <c r="M24" s="555"/>
      <c r="N24" s="555"/>
      <c r="O24" s="555"/>
      <c r="P24" s="556"/>
      <c r="Q24" s="559" t="str">
        <f t="shared" ref="Q24" si="23">IF(OR(S24="",S25=""),"",S24+S25)</f>
        <v/>
      </c>
      <c r="R24" s="560"/>
      <c r="S24" s="2"/>
      <c r="T24" s="3" t="s">
        <v>21</v>
      </c>
      <c r="U24" s="2"/>
      <c r="V24" s="559" t="str">
        <f t="shared" ref="V24" si="24">IF(OR(U24="",U25=""),"",U24+U25)</f>
        <v/>
      </c>
      <c r="W24" s="560"/>
      <c r="X24" s="460" t="str">
        <f>IFERROR(VLOOKUP(組合せ①!#REF!,$I$4:$T$6,3,0),"")&amp;IFERROR(VLOOKUP(組合せ①!#REF!,$Y$4:$AJ$7,3,0),"")</f>
        <v/>
      </c>
      <c r="Y24" s="461"/>
      <c r="Z24" s="461"/>
      <c r="AA24" s="461"/>
      <c r="AB24" s="461"/>
      <c r="AC24" s="461"/>
      <c r="AD24" s="462"/>
      <c r="AE24" s="466"/>
      <c r="AF24" s="467"/>
      <c r="AG24" s="467"/>
      <c r="AH24" s="468"/>
      <c r="AI24" s="455" t="e">
        <f>組合せ①!#REF!</f>
        <v>#REF!</v>
      </c>
      <c r="AJ24" s="456"/>
      <c r="AK24" s="456"/>
      <c r="AL24" s="456"/>
      <c r="AM24" s="456"/>
      <c r="AN24" s="456"/>
      <c r="AO24" s="457"/>
      <c r="AP24" s="458"/>
      <c r="AS24" s="18">
        <v>4</v>
      </c>
      <c r="AT24" s="18">
        <v>7</v>
      </c>
    </row>
    <row r="25" spans="1:64" ht="14.25" hidden="1" customHeight="1" x14ac:dyDescent="0.4">
      <c r="B25" s="550"/>
      <c r="C25" s="551"/>
      <c r="D25" s="552"/>
      <c r="E25" s="553"/>
      <c r="F25" s="466"/>
      <c r="G25" s="467"/>
      <c r="H25" s="467"/>
      <c r="I25" s="468"/>
      <c r="J25" s="557"/>
      <c r="K25" s="557"/>
      <c r="L25" s="557"/>
      <c r="M25" s="557"/>
      <c r="N25" s="557"/>
      <c r="O25" s="557"/>
      <c r="P25" s="558"/>
      <c r="Q25" s="561"/>
      <c r="R25" s="562"/>
      <c r="S25" s="4"/>
      <c r="T25" s="5" t="s">
        <v>21</v>
      </c>
      <c r="U25" s="4"/>
      <c r="V25" s="561"/>
      <c r="W25" s="562"/>
      <c r="X25" s="480"/>
      <c r="Y25" s="481"/>
      <c r="Z25" s="481"/>
      <c r="AA25" s="481"/>
      <c r="AB25" s="481"/>
      <c r="AC25" s="481"/>
      <c r="AD25" s="482"/>
      <c r="AE25" s="466"/>
      <c r="AF25" s="467"/>
      <c r="AG25" s="467"/>
      <c r="AH25" s="468"/>
      <c r="AI25" s="476"/>
      <c r="AJ25" s="477"/>
      <c r="AK25" s="477"/>
      <c r="AL25" s="477"/>
      <c r="AM25" s="477"/>
      <c r="AN25" s="477"/>
      <c r="AO25" s="478"/>
      <c r="AP25" s="479"/>
    </row>
    <row r="26" spans="1:64" ht="14.25" hidden="1" customHeight="1" x14ac:dyDescent="0.4">
      <c r="B26" s="520">
        <v>9</v>
      </c>
      <c r="C26" s="522">
        <v>0.59722222222222199</v>
      </c>
      <c r="D26" s="523">
        <v>0.4375</v>
      </c>
      <c r="E26" s="524"/>
      <c r="F26" s="449"/>
      <c r="G26" s="450"/>
      <c r="H26" s="450"/>
      <c r="I26" s="451"/>
      <c r="J26" s="528" t="str">
        <f>IFERROR(VLOOKUP(組合せ①!#REF!,$I$4:$T$6,3,0),"")&amp;IFERROR(VLOOKUP(組合せ①!#REF!,$Y$4:$AJ$7,3,0),"")</f>
        <v/>
      </c>
      <c r="K26" s="529"/>
      <c r="L26" s="529"/>
      <c r="M26" s="529"/>
      <c r="N26" s="529"/>
      <c r="O26" s="529"/>
      <c r="P26" s="530"/>
      <c r="Q26" s="533" t="str">
        <f t="shared" ref="Q26" si="25">IF(OR(S26="",S27=""),"",S26+S27)</f>
        <v/>
      </c>
      <c r="R26" s="534"/>
      <c r="S26" s="2"/>
      <c r="T26" s="3" t="s">
        <v>21</v>
      </c>
      <c r="U26" s="2"/>
      <c r="V26" s="533" t="str">
        <f t="shared" ref="V26" si="26">IF(OR(U26="",U27=""),"",U26+U27)</f>
        <v/>
      </c>
      <c r="W26" s="534"/>
      <c r="X26" s="537" t="str">
        <f>IFERROR(VLOOKUP(組合せ①!#REF!,$I$4:$T$6,3,0),"")&amp;IFERROR(VLOOKUP(組合せ①!#REF!,$Y$4:$AJ$7,3,0),"")</f>
        <v/>
      </c>
      <c r="Y26" s="464"/>
      <c r="Z26" s="464"/>
      <c r="AA26" s="464"/>
      <c r="AB26" s="464"/>
      <c r="AC26" s="464"/>
      <c r="AD26" s="465"/>
      <c r="AE26" s="449"/>
      <c r="AF26" s="450"/>
      <c r="AG26" s="450"/>
      <c r="AH26" s="451"/>
      <c r="AI26" s="455" t="e">
        <f>組合せ①!#REF!</f>
        <v>#REF!</v>
      </c>
      <c r="AJ26" s="456"/>
      <c r="AK26" s="456"/>
      <c r="AL26" s="456"/>
      <c r="AM26" s="456"/>
      <c r="AN26" s="456"/>
      <c r="AO26" s="457"/>
      <c r="AP26" s="458"/>
      <c r="AS26" s="18">
        <v>5</v>
      </c>
      <c r="AT26" s="18">
        <v>6</v>
      </c>
    </row>
    <row r="27" spans="1:64" ht="14.25" hidden="1" customHeight="1" thickBot="1" x14ac:dyDescent="0.45">
      <c r="B27" s="521"/>
      <c r="C27" s="525"/>
      <c r="D27" s="526"/>
      <c r="E27" s="527"/>
      <c r="F27" s="452"/>
      <c r="G27" s="453"/>
      <c r="H27" s="453"/>
      <c r="I27" s="454"/>
      <c r="J27" s="531"/>
      <c r="K27" s="531"/>
      <c r="L27" s="531"/>
      <c r="M27" s="531"/>
      <c r="N27" s="531"/>
      <c r="O27" s="531"/>
      <c r="P27" s="532"/>
      <c r="Q27" s="535"/>
      <c r="R27" s="536"/>
      <c r="S27" s="10"/>
      <c r="T27" s="11" t="s">
        <v>21</v>
      </c>
      <c r="U27" s="10"/>
      <c r="V27" s="535"/>
      <c r="W27" s="536"/>
      <c r="X27" s="538"/>
      <c r="Y27" s="539"/>
      <c r="Z27" s="539"/>
      <c r="AA27" s="539"/>
      <c r="AB27" s="539"/>
      <c r="AC27" s="539"/>
      <c r="AD27" s="540"/>
      <c r="AE27" s="452"/>
      <c r="AF27" s="453"/>
      <c r="AG27" s="453"/>
      <c r="AH27" s="454"/>
      <c r="AI27" s="459"/>
      <c r="AJ27" s="426"/>
      <c r="AK27" s="426"/>
      <c r="AL27" s="426"/>
      <c r="AM27" s="426"/>
      <c r="AN27" s="426"/>
      <c r="AO27" s="427"/>
      <c r="AP27" s="428"/>
    </row>
    <row r="28" spans="1:64" ht="14.25" hidden="1" customHeight="1" x14ac:dyDescent="0.4">
      <c r="B28" s="429">
        <v>10</v>
      </c>
      <c r="C28" s="542">
        <v>0.63888888888888895</v>
      </c>
      <c r="D28" s="543">
        <v>0.4375</v>
      </c>
      <c r="E28" s="544"/>
      <c r="F28" s="417"/>
      <c r="G28" s="418"/>
      <c r="H28" s="418"/>
      <c r="I28" s="419"/>
      <c r="J28" s="429" t="str">
        <f>H4&amp;"1位"</f>
        <v>ｉ1位</v>
      </c>
      <c r="K28" s="430"/>
      <c r="L28" s="437"/>
      <c r="M28" s="438"/>
      <c r="N28" s="438"/>
      <c r="O28" s="438"/>
      <c r="P28" s="439"/>
      <c r="Q28" s="548" t="str">
        <f t="shared" ref="Q28" si="27">IF(OR(S28="",S29=""),"",S28+S29)</f>
        <v/>
      </c>
      <c r="R28" s="548"/>
      <c r="S28" s="12"/>
      <c r="T28" s="13" t="s">
        <v>21</v>
      </c>
      <c r="U28" s="12"/>
      <c r="V28" s="548" t="str">
        <f t="shared" ref="V28" si="28">IF(OR(U28="",U29=""),"",U28+U29)</f>
        <v/>
      </c>
      <c r="W28" s="548"/>
      <c r="X28" s="443"/>
      <c r="Y28" s="444"/>
      <c r="Z28" s="444"/>
      <c r="AA28" s="444"/>
      <c r="AB28" s="445"/>
      <c r="AC28" s="433" t="str">
        <f>X4&amp;"1位"</f>
        <v>ｊ1位</v>
      </c>
      <c r="AD28" s="434"/>
      <c r="AE28" s="417"/>
      <c r="AF28" s="418"/>
      <c r="AG28" s="418"/>
      <c r="AH28" s="419"/>
      <c r="AI28" s="423" t="e">
        <f>#REF!</f>
        <v>#REF!</v>
      </c>
      <c r="AJ28" s="423"/>
      <c r="AK28" s="423"/>
      <c r="AL28" s="423"/>
      <c r="AM28" s="423"/>
      <c r="AN28" s="423"/>
      <c r="AO28" s="424"/>
      <c r="AP28" s="425"/>
      <c r="AS28" s="18">
        <v>5</v>
      </c>
      <c r="AT28" s="18">
        <v>6</v>
      </c>
    </row>
    <row r="29" spans="1:64" ht="14.25" hidden="1" customHeight="1" thickBot="1" x14ac:dyDescent="0.45">
      <c r="B29" s="541"/>
      <c r="C29" s="545"/>
      <c r="D29" s="546"/>
      <c r="E29" s="547"/>
      <c r="F29" s="420"/>
      <c r="G29" s="421"/>
      <c r="H29" s="421"/>
      <c r="I29" s="422"/>
      <c r="J29" s="431"/>
      <c r="K29" s="432"/>
      <c r="L29" s="440"/>
      <c r="M29" s="441"/>
      <c r="N29" s="441"/>
      <c r="O29" s="441"/>
      <c r="P29" s="442"/>
      <c r="Q29" s="549"/>
      <c r="R29" s="549"/>
      <c r="S29" s="14"/>
      <c r="T29" s="15" t="s">
        <v>21</v>
      </c>
      <c r="U29" s="14"/>
      <c r="V29" s="549"/>
      <c r="W29" s="549"/>
      <c r="X29" s="446"/>
      <c r="Y29" s="447"/>
      <c r="Z29" s="447"/>
      <c r="AA29" s="447"/>
      <c r="AB29" s="448"/>
      <c r="AC29" s="435"/>
      <c r="AD29" s="436"/>
      <c r="AE29" s="420"/>
      <c r="AF29" s="421"/>
      <c r="AG29" s="421"/>
      <c r="AH29" s="422"/>
      <c r="AI29" s="426"/>
      <c r="AJ29" s="426"/>
      <c r="AK29" s="426"/>
      <c r="AL29" s="426"/>
      <c r="AM29" s="426"/>
      <c r="AN29" s="426"/>
      <c r="AO29" s="427"/>
      <c r="AP29" s="428"/>
    </row>
    <row r="30" spans="1:64" s="45" customFormat="1" ht="17.25" x14ac:dyDescent="0.4">
      <c r="A30" s="36"/>
      <c r="B30" s="37"/>
      <c r="C30" s="38"/>
      <c r="D30" s="38"/>
      <c r="E30" s="38"/>
      <c r="F30" s="37"/>
      <c r="G30" s="37"/>
      <c r="H30" s="37"/>
      <c r="I30" s="37"/>
      <c r="J30" s="37"/>
      <c r="K30" s="39"/>
      <c r="L30" s="39"/>
      <c r="M30" s="40"/>
      <c r="N30" s="41"/>
      <c r="O30" s="40"/>
      <c r="P30" s="39"/>
      <c r="Q30" s="39"/>
      <c r="R30" s="37"/>
      <c r="S30" s="37"/>
      <c r="T30" s="37"/>
      <c r="U30" s="37"/>
      <c r="V30" s="37"/>
      <c r="W30" s="42"/>
      <c r="X30" s="42"/>
      <c r="Y30" s="42"/>
      <c r="Z30" s="42"/>
      <c r="AA30" s="42"/>
      <c r="AB30" s="42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S30" s="18"/>
      <c r="AT30" s="18"/>
    </row>
    <row r="31" spans="1:64" s="46" customFormat="1" ht="11.25" customHeight="1" x14ac:dyDescent="0.4">
      <c r="B31" s="512"/>
      <c r="C31" s="514" t="str">
        <f>H4</f>
        <v>ｉ</v>
      </c>
      <c r="D31" s="515"/>
      <c r="E31" s="515"/>
      <c r="F31" s="515"/>
      <c r="G31" s="515"/>
      <c r="H31" s="516"/>
      <c r="I31" s="486" t="e">
        <f ca="1">IF(C33="","",C33)</f>
        <v>#REF!</v>
      </c>
      <c r="J31" s="457"/>
      <c r="K31" s="457"/>
      <c r="L31" s="457"/>
      <c r="M31" s="457"/>
      <c r="N31" s="487"/>
      <c r="O31" s="486" t="e">
        <f ca="1">IF(C35="","",C35)</f>
        <v>#REF!</v>
      </c>
      <c r="P31" s="457"/>
      <c r="Q31" s="457"/>
      <c r="R31" s="457"/>
      <c r="S31" s="457"/>
      <c r="T31" s="487"/>
      <c r="U31" s="486" t="e">
        <f ca="1">IF(C37="","",C37)</f>
        <v>#REF!</v>
      </c>
      <c r="V31" s="457"/>
      <c r="W31" s="457"/>
      <c r="X31" s="457"/>
      <c r="Y31" s="457"/>
      <c r="Z31" s="487"/>
      <c r="AA31" s="486" t="s">
        <v>22</v>
      </c>
      <c r="AB31" s="487"/>
      <c r="AC31" s="486" t="s">
        <v>19</v>
      </c>
      <c r="AD31" s="487"/>
      <c r="AE31" s="486" t="s">
        <v>23</v>
      </c>
      <c r="AF31" s="487"/>
      <c r="AG31" s="486" t="s">
        <v>24</v>
      </c>
      <c r="AH31" s="457"/>
      <c r="AI31" s="487"/>
      <c r="AJ31" s="486" t="s">
        <v>25</v>
      </c>
      <c r="AK31" s="487"/>
      <c r="AR31" s="47"/>
      <c r="AS31" s="18"/>
      <c r="AT31" s="1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s="46" customFormat="1" ht="11.25" customHeight="1" x14ac:dyDescent="0.4">
      <c r="B32" s="513"/>
      <c r="C32" s="517"/>
      <c r="D32" s="518"/>
      <c r="E32" s="518"/>
      <c r="F32" s="518"/>
      <c r="G32" s="518"/>
      <c r="H32" s="519"/>
      <c r="I32" s="488"/>
      <c r="J32" s="478"/>
      <c r="K32" s="478"/>
      <c r="L32" s="478"/>
      <c r="M32" s="478"/>
      <c r="N32" s="489"/>
      <c r="O32" s="488"/>
      <c r="P32" s="478"/>
      <c r="Q32" s="478"/>
      <c r="R32" s="478"/>
      <c r="S32" s="478"/>
      <c r="T32" s="489"/>
      <c r="U32" s="488"/>
      <c r="V32" s="478"/>
      <c r="W32" s="478"/>
      <c r="X32" s="478"/>
      <c r="Y32" s="478"/>
      <c r="Z32" s="489"/>
      <c r="AA32" s="488"/>
      <c r="AB32" s="489"/>
      <c r="AC32" s="488"/>
      <c r="AD32" s="489"/>
      <c r="AE32" s="488"/>
      <c r="AF32" s="489"/>
      <c r="AG32" s="488"/>
      <c r="AH32" s="478"/>
      <c r="AI32" s="489"/>
      <c r="AJ32" s="488"/>
      <c r="AK32" s="489"/>
      <c r="AR32" s="47"/>
      <c r="AS32" s="44"/>
      <c r="AT32" s="44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2:64" s="46" customFormat="1" ht="11.25" customHeight="1" x14ac:dyDescent="0.4">
      <c r="B33" s="635">
        <v>1</v>
      </c>
      <c r="C33" s="506" t="e">
        <f ca="1">K4</f>
        <v>#REF!</v>
      </c>
      <c r="D33" s="457"/>
      <c r="E33" s="457"/>
      <c r="F33" s="457"/>
      <c r="G33" s="457"/>
      <c r="H33" s="487"/>
      <c r="I33" s="496"/>
      <c r="J33" s="497"/>
      <c r="K33" s="497"/>
      <c r="L33" s="497"/>
      <c r="M33" s="497"/>
      <c r="N33" s="498"/>
      <c r="O33" s="502" t="str">
        <f>IF(OR(P33="",S33=""),"",IF(P33&gt;S33,"○",IF(P33=S33,"△","●")))</f>
        <v>●</v>
      </c>
      <c r="P33" s="490">
        <f>$Q$10</f>
        <v>0</v>
      </c>
      <c r="Q33" s="491"/>
      <c r="R33" s="494" t="s">
        <v>10</v>
      </c>
      <c r="S33" s="490">
        <f>$V$10</f>
        <v>5</v>
      </c>
      <c r="T33" s="487"/>
      <c r="U33" s="502" t="str">
        <f>IF(OR(V33="",Y33=""),"",IF(V33&gt;Y33,"○",IF(V33=Y33,"△","●")))</f>
        <v>●</v>
      </c>
      <c r="V33" s="490">
        <f>$Q$18</f>
        <v>0</v>
      </c>
      <c r="W33" s="491"/>
      <c r="X33" s="494" t="s">
        <v>10</v>
      </c>
      <c r="Y33" s="490">
        <f>$V$18</f>
        <v>5</v>
      </c>
      <c r="Z33" s="487"/>
      <c r="AA33" s="486">
        <f t="shared" ref="AA33:AA37" si="29">IF(AND($J33="",$P33="",$V33=""),"",COUNTIF($I33:$Z33,"○")*3+COUNTIF($I33:$Z33,"△")*1)</f>
        <v>0</v>
      </c>
      <c r="AB33" s="487"/>
      <c r="AC33" s="486">
        <f t="shared" ref="AC33:AC37" si="30">IF(AND($J33="",$P33="",$V33=""),"",SUM($J33,$P33,$V33))</f>
        <v>0</v>
      </c>
      <c r="AD33" s="487"/>
      <c r="AE33" s="486">
        <f t="shared" ref="AE33:AE37" si="31">IF(AND($M33="",$S33="",$Y33=""),"",SUM($M33,$S33,$Y33))</f>
        <v>10</v>
      </c>
      <c r="AF33" s="487"/>
      <c r="AG33" s="486">
        <f t="shared" ref="AG33:AG37" si="32">IF(OR(AC33="",AE33=""),"",AC33-AE33)</f>
        <v>-10</v>
      </c>
      <c r="AH33" s="457"/>
      <c r="AI33" s="487"/>
      <c r="AJ33" s="486">
        <v>3</v>
      </c>
      <c r="AK33" s="48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2:64" s="46" customFormat="1" ht="11.25" customHeight="1" x14ac:dyDescent="0.4">
      <c r="B34" s="635"/>
      <c r="C34" s="488"/>
      <c r="D34" s="478"/>
      <c r="E34" s="478"/>
      <c r="F34" s="478"/>
      <c r="G34" s="478"/>
      <c r="H34" s="489"/>
      <c r="I34" s="499"/>
      <c r="J34" s="500"/>
      <c r="K34" s="500"/>
      <c r="L34" s="500"/>
      <c r="M34" s="500"/>
      <c r="N34" s="501"/>
      <c r="O34" s="503"/>
      <c r="P34" s="492"/>
      <c r="Q34" s="493"/>
      <c r="R34" s="495"/>
      <c r="S34" s="492"/>
      <c r="T34" s="489"/>
      <c r="U34" s="503"/>
      <c r="V34" s="492"/>
      <c r="W34" s="493"/>
      <c r="X34" s="495"/>
      <c r="Y34" s="492"/>
      <c r="Z34" s="489"/>
      <c r="AA34" s="488"/>
      <c r="AB34" s="489"/>
      <c r="AC34" s="488"/>
      <c r="AD34" s="489"/>
      <c r="AE34" s="488"/>
      <c r="AF34" s="489"/>
      <c r="AG34" s="488"/>
      <c r="AH34" s="478"/>
      <c r="AI34" s="489"/>
      <c r="AJ34" s="488"/>
      <c r="AK34" s="489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2:64" s="46" customFormat="1" ht="11.25" customHeight="1" x14ac:dyDescent="0.4">
      <c r="B35" s="635">
        <v>2</v>
      </c>
      <c r="C35" s="506" t="e">
        <f ca="1">K5</f>
        <v>#REF!</v>
      </c>
      <c r="D35" s="457"/>
      <c r="E35" s="457"/>
      <c r="F35" s="457"/>
      <c r="G35" s="457"/>
      <c r="H35" s="487"/>
      <c r="I35" s="502" t="str">
        <f>IF(OR(J35="",M35=""),"",IF(J35&gt;M35,"○",IF(J35=M35,"△","●")))</f>
        <v>○</v>
      </c>
      <c r="J35" s="490">
        <f>IF(S33="","",S33)</f>
        <v>5</v>
      </c>
      <c r="K35" s="491"/>
      <c r="L35" s="494" t="s">
        <v>10</v>
      </c>
      <c r="M35" s="490">
        <f>IF(P33="","",P33)</f>
        <v>0</v>
      </c>
      <c r="N35" s="487"/>
      <c r="O35" s="496"/>
      <c r="P35" s="497"/>
      <c r="Q35" s="497"/>
      <c r="R35" s="497"/>
      <c r="S35" s="497"/>
      <c r="T35" s="498"/>
      <c r="U35" s="502" t="str">
        <f>IF(OR(V35="",Y35=""),"",IF(V35&gt;Y35,"○",IF(V35=Y35,"△","●")))</f>
        <v>●</v>
      </c>
      <c r="V35" s="490">
        <f>$Q$14</f>
        <v>0</v>
      </c>
      <c r="W35" s="491"/>
      <c r="X35" s="494" t="s">
        <v>10</v>
      </c>
      <c r="Y35" s="490">
        <f>$V$14</f>
        <v>5</v>
      </c>
      <c r="Z35" s="487"/>
      <c r="AA35" s="486">
        <f t="shared" si="29"/>
        <v>3</v>
      </c>
      <c r="AB35" s="487"/>
      <c r="AC35" s="486">
        <f t="shared" si="30"/>
        <v>5</v>
      </c>
      <c r="AD35" s="487"/>
      <c r="AE35" s="486">
        <f t="shared" si="31"/>
        <v>5</v>
      </c>
      <c r="AF35" s="487"/>
      <c r="AG35" s="486">
        <f t="shared" si="32"/>
        <v>0</v>
      </c>
      <c r="AH35" s="457"/>
      <c r="AI35" s="487"/>
      <c r="AJ35" s="486">
        <v>2</v>
      </c>
      <c r="AK35" s="48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2:64" s="46" customFormat="1" ht="11.25" customHeight="1" x14ac:dyDescent="0.4">
      <c r="B36" s="635"/>
      <c r="C36" s="488"/>
      <c r="D36" s="478"/>
      <c r="E36" s="478"/>
      <c r="F36" s="478"/>
      <c r="G36" s="478"/>
      <c r="H36" s="489"/>
      <c r="I36" s="503"/>
      <c r="J36" s="492"/>
      <c r="K36" s="493"/>
      <c r="L36" s="495"/>
      <c r="M36" s="492"/>
      <c r="N36" s="489"/>
      <c r="O36" s="499"/>
      <c r="P36" s="500"/>
      <c r="Q36" s="500"/>
      <c r="R36" s="500"/>
      <c r="S36" s="500"/>
      <c r="T36" s="501"/>
      <c r="U36" s="503"/>
      <c r="V36" s="492"/>
      <c r="W36" s="493"/>
      <c r="X36" s="495"/>
      <c r="Y36" s="492"/>
      <c r="Z36" s="489"/>
      <c r="AA36" s="488"/>
      <c r="AB36" s="489"/>
      <c r="AC36" s="488"/>
      <c r="AD36" s="489"/>
      <c r="AE36" s="488"/>
      <c r="AF36" s="489"/>
      <c r="AG36" s="488"/>
      <c r="AH36" s="478"/>
      <c r="AI36" s="489"/>
      <c r="AJ36" s="488"/>
      <c r="AK36" s="489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2:64" s="46" customFormat="1" ht="11.25" customHeight="1" x14ac:dyDescent="0.4">
      <c r="B37" s="635">
        <v>3</v>
      </c>
      <c r="C37" s="506" t="e">
        <f ca="1">K6</f>
        <v>#REF!</v>
      </c>
      <c r="D37" s="457"/>
      <c r="E37" s="457"/>
      <c r="F37" s="457"/>
      <c r="G37" s="457"/>
      <c r="H37" s="487"/>
      <c r="I37" s="502" t="str">
        <f>IF(OR(J37="",M37=""),"",IF(J37&gt;M37,"○",IF(J37=M37,"△","●")))</f>
        <v>○</v>
      </c>
      <c r="J37" s="490">
        <f>IF(Y33="","",Y33)</f>
        <v>5</v>
      </c>
      <c r="K37" s="491"/>
      <c r="L37" s="494" t="s">
        <v>10</v>
      </c>
      <c r="M37" s="490">
        <f>IF(V33="","",V33)</f>
        <v>0</v>
      </c>
      <c r="N37" s="487"/>
      <c r="O37" s="502" t="str">
        <f>IF(OR(P37="",S37=""),"",IF(P37&gt;S37,"○",IF(P37=S37,"△","●")))</f>
        <v>○</v>
      </c>
      <c r="P37" s="490">
        <f>IF(Y35="","",Y35)</f>
        <v>5</v>
      </c>
      <c r="Q37" s="491"/>
      <c r="R37" s="494" t="s">
        <v>10</v>
      </c>
      <c r="S37" s="490">
        <f>IF(V35="","",V35)</f>
        <v>0</v>
      </c>
      <c r="T37" s="487"/>
      <c r="U37" s="496"/>
      <c r="V37" s="497"/>
      <c r="W37" s="497"/>
      <c r="X37" s="497"/>
      <c r="Y37" s="497"/>
      <c r="Z37" s="498"/>
      <c r="AA37" s="486">
        <f t="shared" si="29"/>
        <v>6</v>
      </c>
      <c r="AB37" s="487"/>
      <c r="AC37" s="486">
        <f t="shared" si="30"/>
        <v>10</v>
      </c>
      <c r="AD37" s="487"/>
      <c r="AE37" s="486">
        <f t="shared" si="31"/>
        <v>0</v>
      </c>
      <c r="AF37" s="487"/>
      <c r="AG37" s="486">
        <f t="shared" si="32"/>
        <v>10</v>
      </c>
      <c r="AH37" s="457"/>
      <c r="AI37" s="487"/>
      <c r="AJ37" s="486">
        <v>1</v>
      </c>
      <c r="AK37" s="48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2:64" s="46" customFormat="1" ht="11.25" customHeight="1" x14ac:dyDescent="0.4">
      <c r="B38" s="635"/>
      <c r="C38" s="488"/>
      <c r="D38" s="478"/>
      <c r="E38" s="478"/>
      <c r="F38" s="478"/>
      <c r="G38" s="478"/>
      <c r="H38" s="489"/>
      <c r="I38" s="503"/>
      <c r="J38" s="492"/>
      <c r="K38" s="493"/>
      <c r="L38" s="495"/>
      <c r="M38" s="492"/>
      <c r="N38" s="489"/>
      <c r="O38" s="503"/>
      <c r="P38" s="492"/>
      <c r="Q38" s="493"/>
      <c r="R38" s="495"/>
      <c r="S38" s="492"/>
      <c r="T38" s="489"/>
      <c r="U38" s="499"/>
      <c r="V38" s="500"/>
      <c r="W38" s="500"/>
      <c r="X38" s="500"/>
      <c r="Y38" s="500"/>
      <c r="Z38" s="501"/>
      <c r="AA38" s="488"/>
      <c r="AB38" s="489"/>
      <c r="AC38" s="488"/>
      <c r="AD38" s="489"/>
      <c r="AE38" s="488"/>
      <c r="AF38" s="489"/>
      <c r="AG38" s="488"/>
      <c r="AH38" s="478"/>
      <c r="AI38" s="489"/>
      <c r="AJ38" s="488"/>
      <c r="AK38" s="489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2:64" s="46" customFormat="1" ht="11.25" customHeight="1" x14ac:dyDescent="0.4"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2:64" s="46" customFormat="1" ht="11.25" customHeight="1" x14ac:dyDescent="0.4">
      <c r="B40" s="512"/>
      <c r="C40" s="514" t="str">
        <f>X4</f>
        <v>ｊ</v>
      </c>
      <c r="D40" s="515"/>
      <c r="E40" s="515"/>
      <c r="F40" s="515"/>
      <c r="G40" s="515"/>
      <c r="H40" s="516"/>
      <c r="I40" s="486" t="e">
        <f ca="1">IF(C42="","",C42)</f>
        <v>#REF!</v>
      </c>
      <c r="J40" s="457"/>
      <c r="K40" s="457"/>
      <c r="L40" s="457"/>
      <c r="M40" s="457"/>
      <c r="N40" s="487"/>
      <c r="O40" s="486" t="e">
        <f ca="1">IF(C44="","",C44)</f>
        <v>#REF!</v>
      </c>
      <c r="P40" s="457"/>
      <c r="Q40" s="457"/>
      <c r="R40" s="457"/>
      <c r="S40" s="457"/>
      <c r="T40" s="487"/>
      <c r="U40" s="486" t="e">
        <f ca="1">IF(C46="","",C46)</f>
        <v>#REF!</v>
      </c>
      <c r="V40" s="457"/>
      <c r="W40" s="457"/>
      <c r="X40" s="457"/>
      <c r="Y40" s="457"/>
      <c r="Z40" s="457"/>
      <c r="AA40" s="486" t="s">
        <v>22</v>
      </c>
      <c r="AB40" s="487"/>
      <c r="AC40" s="486" t="s">
        <v>19</v>
      </c>
      <c r="AD40" s="487"/>
      <c r="AE40" s="486" t="s">
        <v>23</v>
      </c>
      <c r="AF40" s="487"/>
      <c r="AG40" s="486" t="s">
        <v>24</v>
      </c>
      <c r="AH40" s="457"/>
      <c r="AI40" s="487"/>
      <c r="AJ40" s="486" t="s">
        <v>25</v>
      </c>
      <c r="AK40" s="487"/>
      <c r="AL40" s="51"/>
      <c r="AM40" s="51"/>
      <c r="AN40" s="51"/>
      <c r="AO40" s="51"/>
      <c r="AP40" s="51"/>
      <c r="AQ40" s="51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2:64" s="46" customFormat="1" ht="11.25" customHeight="1" x14ac:dyDescent="0.4">
      <c r="B41" s="513"/>
      <c r="C41" s="517"/>
      <c r="D41" s="518"/>
      <c r="E41" s="518"/>
      <c r="F41" s="518"/>
      <c r="G41" s="518"/>
      <c r="H41" s="519"/>
      <c r="I41" s="488"/>
      <c r="J41" s="478"/>
      <c r="K41" s="478"/>
      <c r="L41" s="478"/>
      <c r="M41" s="478"/>
      <c r="N41" s="489"/>
      <c r="O41" s="488"/>
      <c r="P41" s="478"/>
      <c r="Q41" s="478"/>
      <c r="R41" s="478"/>
      <c r="S41" s="478"/>
      <c r="T41" s="489"/>
      <c r="U41" s="488"/>
      <c r="V41" s="478"/>
      <c r="W41" s="478"/>
      <c r="X41" s="478"/>
      <c r="Y41" s="478"/>
      <c r="Z41" s="478"/>
      <c r="AA41" s="488"/>
      <c r="AB41" s="489"/>
      <c r="AC41" s="488"/>
      <c r="AD41" s="489"/>
      <c r="AE41" s="488"/>
      <c r="AF41" s="489"/>
      <c r="AG41" s="488"/>
      <c r="AH41" s="478"/>
      <c r="AI41" s="489"/>
      <c r="AJ41" s="488"/>
      <c r="AK41" s="489"/>
      <c r="AL41" s="51"/>
      <c r="AM41" s="51"/>
      <c r="AN41" s="51"/>
      <c r="AO41" s="51"/>
      <c r="AP41" s="51"/>
      <c r="AQ41" s="51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2:64" s="46" customFormat="1" ht="11.25" customHeight="1" x14ac:dyDescent="0.4">
      <c r="B42" s="635">
        <v>4</v>
      </c>
      <c r="C42" s="506" t="e">
        <f ca="1">AA4</f>
        <v>#REF!</v>
      </c>
      <c r="D42" s="457"/>
      <c r="E42" s="457"/>
      <c r="F42" s="457"/>
      <c r="G42" s="457"/>
      <c r="H42" s="487"/>
      <c r="I42" s="496"/>
      <c r="J42" s="497"/>
      <c r="K42" s="497"/>
      <c r="L42" s="497"/>
      <c r="M42" s="497"/>
      <c r="N42" s="498"/>
      <c r="O42" s="657" t="str">
        <f>IF(OR(P42="",S42=""),"",IF(P42&gt;S42,"○",IF(P42=S42,"△","●")))</f>
        <v>●</v>
      </c>
      <c r="P42" s="490">
        <f>$Q$12</f>
        <v>0</v>
      </c>
      <c r="Q42" s="491"/>
      <c r="R42" s="457" t="s">
        <v>10</v>
      </c>
      <c r="S42" s="490">
        <f>$V$12</f>
        <v>3</v>
      </c>
      <c r="T42" s="487"/>
      <c r="U42" s="657" t="str">
        <f>IF(OR(V42="",Y42=""),"",IF(V42&gt;Y42,"○",IF(V42=Y42,"△","●")))</f>
        <v>●</v>
      </c>
      <c r="V42" s="490">
        <f>$Q$20</f>
        <v>0</v>
      </c>
      <c r="W42" s="491"/>
      <c r="X42" s="457" t="s">
        <v>10</v>
      </c>
      <c r="Y42" s="490">
        <f>$V$20</f>
        <v>4</v>
      </c>
      <c r="Z42" s="457"/>
      <c r="AA42" s="486">
        <f t="shared" ref="AA42:AA46" si="33">IF(AND($J42="",$P42="",$V42=""),"",COUNTIF($I42:$Z42,"○")*3+COUNTIF($I42:$Z42,"△")*1)</f>
        <v>0</v>
      </c>
      <c r="AB42" s="487"/>
      <c r="AC42" s="486">
        <f t="shared" ref="AC42:AC46" si="34">IF(AND($J42="",$P42="",$V42=""),"",SUM($J42,$P42,$V42))</f>
        <v>0</v>
      </c>
      <c r="AD42" s="487"/>
      <c r="AE42" s="486">
        <f t="shared" ref="AE42:AE46" si="35">IF(AND($M42="",$S42="",$Y42=""),"",SUM($M42,$S42,$Y42))</f>
        <v>7</v>
      </c>
      <c r="AF42" s="487"/>
      <c r="AG42" s="486">
        <f t="shared" ref="AG42" si="36">IF(OR(AC42="",AE42=""),"",AC42-AE42)</f>
        <v>-7</v>
      </c>
      <c r="AH42" s="457"/>
      <c r="AI42" s="487"/>
      <c r="AJ42" s="486">
        <v>3</v>
      </c>
      <c r="AK42" s="487"/>
      <c r="AL42" s="51"/>
      <c r="AM42" s="51"/>
      <c r="AN42" s="51"/>
      <c r="AO42" s="51"/>
      <c r="AP42" s="51"/>
      <c r="AQ42" s="51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2:64" s="46" customFormat="1" ht="11.25" customHeight="1" x14ac:dyDescent="0.4">
      <c r="B43" s="635"/>
      <c r="C43" s="488"/>
      <c r="D43" s="478"/>
      <c r="E43" s="478"/>
      <c r="F43" s="478"/>
      <c r="G43" s="478"/>
      <c r="H43" s="489"/>
      <c r="I43" s="499"/>
      <c r="J43" s="500"/>
      <c r="K43" s="500"/>
      <c r="L43" s="500"/>
      <c r="M43" s="500"/>
      <c r="N43" s="501"/>
      <c r="O43" s="658"/>
      <c r="P43" s="492"/>
      <c r="Q43" s="493"/>
      <c r="R43" s="478"/>
      <c r="S43" s="492"/>
      <c r="T43" s="489"/>
      <c r="U43" s="658"/>
      <c r="V43" s="492"/>
      <c r="W43" s="493"/>
      <c r="X43" s="478"/>
      <c r="Y43" s="492"/>
      <c r="Z43" s="478"/>
      <c r="AA43" s="488"/>
      <c r="AB43" s="489"/>
      <c r="AC43" s="488"/>
      <c r="AD43" s="489"/>
      <c r="AE43" s="488"/>
      <c r="AF43" s="489"/>
      <c r="AG43" s="488"/>
      <c r="AH43" s="478"/>
      <c r="AI43" s="489"/>
      <c r="AJ43" s="488"/>
      <c r="AK43" s="489"/>
      <c r="AL43" s="51"/>
      <c r="AM43" s="51"/>
      <c r="AN43" s="51"/>
      <c r="AO43" s="51"/>
      <c r="AP43" s="51"/>
      <c r="AQ43" s="51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2:64" s="46" customFormat="1" ht="11.25" customHeight="1" x14ac:dyDescent="0.4">
      <c r="B44" s="635">
        <v>5</v>
      </c>
      <c r="C44" s="506" t="e">
        <f ca="1">AA5</f>
        <v>#REF!</v>
      </c>
      <c r="D44" s="457"/>
      <c r="E44" s="457"/>
      <c r="F44" s="457"/>
      <c r="G44" s="457"/>
      <c r="H44" s="487"/>
      <c r="I44" s="657" t="str">
        <f t="shared" ref="I44:I46" si="37">IF(OR(J44="",M44=""),"",IF(J44&gt;M44,"○",IF(J44=M44,"△","●")))</f>
        <v>○</v>
      </c>
      <c r="J44" s="490">
        <f>IF(S42="","",S42)</f>
        <v>3</v>
      </c>
      <c r="K44" s="491"/>
      <c r="L44" s="457" t="s">
        <v>10</v>
      </c>
      <c r="M44" s="490">
        <f>IF(P42="","",P42)</f>
        <v>0</v>
      </c>
      <c r="N44" s="487"/>
      <c r="O44" s="496"/>
      <c r="P44" s="497"/>
      <c r="Q44" s="497"/>
      <c r="R44" s="497"/>
      <c r="S44" s="497"/>
      <c r="T44" s="498"/>
      <c r="U44" s="657" t="str">
        <f>IF(OR(V44="",Y44=""),"",IF(V44&gt;Y44,"○",IF(V44=Y44,"△","●")))</f>
        <v>△</v>
      </c>
      <c r="V44" s="490">
        <f>$Q$16</f>
        <v>0</v>
      </c>
      <c r="W44" s="491"/>
      <c r="X44" s="457" t="s">
        <v>10</v>
      </c>
      <c r="Y44" s="490">
        <f>$V$16</f>
        <v>0</v>
      </c>
      <c r="Z44" s="457"/>
      <c r="AA44" s="486">
        <f t="shared" si="33"/>
        <v>4</v>
      </c>
      <c r="AB44" s="487"/>
      <c r="AC44" s="486">
        <f t="shared" si="34"/>
        <v>3</v>
      </c>
      <c r="AD44" s="487"/>
      <c r="AE44" s="486">
        <f t="shared" si="35"/>
        <v>0</v>
      </c>
      <c r="AF44" s="487"/>
      <c r="AG44" s="486">
        <f t="shared" ref="AG44" si="38">IF(OR(AC44="",AE44=""),"",AC44-AE44)</f>
        <v>3</v>
      </c>
      <c r="AH44" s="457"/>
      <c r="AI44" s="487"/>
      <c r="AJ44" s="486">
        <v>2</v>
      </c>
      <c r="AK44" s="487"/>
      <c r="AL44" s="51"/>
      <c r="AM44" s="51"/>
      <c r="AN44" s="51"/>
      <c r="AO44" s="51"/>
      <c r="AP44" s="51"/>
      <c r="AQ44" s="51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2:64" s="46" customFormat="1" ht="11.25" customHeight="1" x14ac:dyDescent="0.4">
      <c r="B45" s="635"/>
      <c r="C45" s="488"/>
      <c r="D45" s="478"/>
      <c r="E45" s="478"/>
      <c r="F45" s="478"/>
      <c r="G45" s="478"/>
      <c r="H45" s="489"/>
      <c r="I45" s="658"/>
      <c r="J45" s="492"/>
      <c r="K45" s="493"/>
      <c r="L45" s="478"/>
      <c r="M45" s="492"/>
      <c r="N45" s="489"/>
      <c r="O45" s="499"/>
      <c r="P45" s="500"/>
      <c r="Q45" s="500"/>
      <c r="R45" s="500"/>
      <c r="S45" s="500"/>
      <c r="T45" s="501"/>
      <c r="U45" s="658"/>
      <c r="V45" s="492"/>
      <c r="W45" s="493"/>
      <c r="X45" s="478"/>
      <c r="Y45" s="492"/>
      <c r="Z45" s="478"/>
      <c r="AA45" s="488"/>
      <c r="AB45" s="489"/>
      <c r="AC45" s="488"/>
      <c r="AD45" s="489"/>
      <c r="AE45" s="488"/>
      <c r="AF45" s="489"/>
      <c r="AG45" s="488"/>
      <c r="AH45" s="478"/>
      <c r="AI45" s="489"/>
      <c r="AJ45" s="488"/>
      <c r="AK45" s="489"/>
      <c r="AL45" s="51"/>
      <c r="AM45" s="51"/>
      <c r="AN45" s="51"/>
      <c r="AO45" s="51"/>
      <c r="AP45" s="51"/>
      <c r="AQ45" s="51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2:64" s="46" customFormat="1" ht="11.25" customHeight="1" x14ac:dyDescent="0.4">
      <c r="B46" s="635">
        <v>6</v>
      </c>
      <c r="C46" s="506" t="e">
        <f ca="1">AA6</f>
        <v>#REF!</v>
      </c>
      <c r="D46" s="457"/>
      <c r="E46" s="457"/>
      <c r="F46" s="457"/>
      <c r="G46" s="457"/>
      <c r="H46" s="487"/>
      <c r="I46" s="657" t="str">
        <f t="shared" si="37"/>
        <v>○</v>
      </c>
      <c r="J46" s="490">
        <f>IF(Y42="","",Y42)</f>
        <v>4</v>
      </c>
      <c r="K46" s="491"/>
      <c r="L46" s="457" t="s">
        <v>10</v>
      </c>
      <c r="M46" s="490">
        <f>IF(V42="","",V42)</f>
        <v>0</v>
      </c>
      <c r="N46" s="487"/>
      <c r="O46" s="657" t="str">
        <f>IF(OR(P46="",S46=""),"",IF(P46&gt;S46,"○",IF(P46=S46,"△","●")))</f>
        <v>△</v>
      </c>
      <c r="P46" s="490">
        <f>IF(Y44="","",Y44)</f>
        <v>0</v>
      </c>
      <c r="Q46" s="491"/>
      <c r="R46" s="457" t="s">
        <v>10</v>
      </c>
      <c r="S46" s="490">
        <f>IF(V44="","",V44)</f>
        <v>0</v>
      </c>
      <c r="T46" s="487"/>
      <c r="U46" s="496"/>
      <c r="V46" s="497"/>
      <c r="W46" s="497"/>
      <c r="X46" s="497"/>
      <c r="Y46" s="497"/>
      <c r="Z46" s="497"/>
      <c r="AA46" s="486">
        <f t="shared" si="33"/>
        <v>4</v>
      </c>
      <c r="AB46" s="487"/>
      <c r="AC46" s="486">
        <f t="shared" si="34"/>
        <v>4</v>
      </c>
      <c r="AD46" s="487"/>
      <c r="AE46" s="486">
        <f t="shared" si="35"/>
        <v>0</v>
      </c>
      <c r="AF46" s="487"/>
      <c r="AG46" s="486">
        <f t="shared" ref="AG46" si="39">IF(OR(AC46="",AE46=""),"",AC46-AE46)</f>
        <v>4</v>
      </c>
      <c r="AH46" s="457"/>
      <c r="AI46" s="487"/>
      <c r="AJ46" s="486">
        <v>1</v>
      </c>
      <c r="AK46" s="487"/>
      <c r="AL46" s="51"/>
      <c r="AM46" s="51"/>
      <c r="AN46" s="51"/>
      <c r="AO46" s="51"/>
      <c r="AP46" s="51"/>
      <c r="AQ46" s="51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2:64" s="46" customFormat="1" ht="11.25" customHeight="1" x14ac:dyDescent="0.4">
      <c r="B47" s="635"/>
      <c r="C47" s="488"/>
      <c r="D47" s="478"/>
      <c r="E47" s="478"/>
      <c r="F47" s="478"/>
      <c r="G47" s="478"/>
      <c r="H47" s="489"/>
      <c r="I47" s="658"/>
      <c r="J47" s="492"/>
      <c r="K47" s="493"/>
      <c r="L47" s="478"/>
      <c r="M47" s="492"/>
      <c r="N47" s="489"/>
      <c r="O47" s="658"/>
      <c r="P47" s="492"/>
      <c r="Q47" s="493"/>
      <c r="R47" s="478"/>
      <c r="S47" s="492"/>
      <c r="T47" s="489"/>
      <c r="U47" s="499"/>
      <c r="V47" s="500"/>
      <c r="W47" s="500"/>
      <c r="X47" s="500"/>
      <c r="Y47" s="500"/>
      <c r="Z47" s="500"/>
      <c r="AA47" s="488"/>
      <c r="AB47" s="489"/>
      <c r="AC47" s="488"/>
      <c r="AD47" s="489"/>
      <c r="AE47" s="488"/>
      <c r="AF47" s="489"/>
      <c r="AG47" s="488"/>
      <c r="AH47" s="478"/>
      <c r="AI47" s="489"/>
      <c r="AJ47" s="488"/>
      <c r="AK47" s="489"/>
      <c r="AL47" s="51"/>
      <c r="AM47" s="51"/>
      <c r="AN47" s="51"/>
      <c r="AO47" s="51"/>
      <c r="AP47" s="51"/>
      <c r="AQ47" s="51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2:64" ht="13.5" x14ac:dyDescent="0.4">
      <c r="AS48" s="47"/>
      <c r="AT48" s="47"/>
    </row>
    <row r="49" spans="2:46" ht="14.25" x14ac:dyDescent="0.4">
      <c r="B49" s="18"/>
      <c r="C49" s="18"/>
      <c r="D49" s="483" t="s">
        <v>26</v>
      </c>
      <c r="E49" s="483"/>
      <c r="F49" s="483"/>
      <c r="G49" s="483"/>
      <c r="H49" s="483"/>
      <c r="I49" s="483"/>
      <c r="J49" s="483" t="s">
        <v>18</v>
      </c>
      <c r="K49" s="483"/>
      <c r="L49" s="483"/>
      <c r="M49" s="483"/>
      <c r="N49" s="483"/>
      <c r="O49" s="483"/>
      <c r="P49" s="483"/>
      <c r="Q49" s="483"/>
      <c r="R49" s="483" t="s">
        <v>27</v>
      </c>
      <c r="S49" s="483"/>
      <c r="T49" s="483"/>
      <c r="U49" s="483"/>
      <c r="V49" s="483"/>
      <c r="W49" s="483"/>
      <c r="X49" s="483"/>
      <c r="Y49" s="483"/>
      <c r="Z49" s="483"/>
      <c r="AA49" s="483" t="s">
        <v>28</v>
      </c>
      <c r="AB49" s="483"/>
      <c r="AC49" s="483"/>
      <c r="AD49" s="483" t="s">
        <v>29</v>
      </c>
      <c r="AE49" s="483"/>
      <c r="AF49" s="483"/>
      <c r="AG49" s="483"/>
      <c r="AH49" s="483"/>
      <c r="AI49" s="483"/>
      <c r="AJ49" s="483"/>
      <c r="AK49" s="483"/>
      <c r="AL49" s="483"/>
      <c r="AM49" s="483"/>
      <c r="AN49" s="18"/>
      <c r="AO49" s="18"/>
      <c r="AP49" s="18"/>
      <c r="AS49" s="47"/>
      <c r="AT49" s="47"/>
    </row>
    <row r="50" spans="2:46" ht="18" customHeight="1" x14ac:dyDescent="0.4">
      <c r="B50" s="18"/>
      <c r="C50" s="18"/>
      <c r="D50" s="483" t="s">
        <v>30</v>
      </c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5"/>
      <c r="AB50" s="485"/>
      <c r="AC50" s="485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18"/>
      <c r="AO50" s="18"/>
      <c r="AP50" s="18"/>
      <c r="AS50" s="47"/>
      <c r="AT50" s="47"/>
    </row>
    <row r="51" spans="2:46" ht="18" customHeight="1" x14ac:dyDescent="0.4">
      <c r="B51" s="18"/>
      <c r="C51" s="18"/>
      <c r="D51" s="483" t="s">
        <v>30</v>
      </c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18"/>
      <c r="AO51" s="18"/>
      <c r="AP51" s="18"/>
      <c r="AS51" s="47"/>
      <c r="AT51" s="47"/>
    </row>
    <row r="52" spans="2:46" ht="18" customHeight="1" x14ac:dyDescent="0.4">
      <c r="B52" s="18"/>
      <c r="C52" s="18"/>
      <c r="D52" s="483" t="s">
        <v>30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18"/>
      <c r="AO52" s="18"/>
      <c r="AP52" s="18"/>
    </row>
  </sheetData>
  <mergeCells count="265">
    <mergeCell ref="D52:I52"/>
    <mergeCell ref="J52:Q52"/>
    <mergeCell ref="R52:Z52"/>
    <mergeCell ref="AA52:AC52"/>
    <mergeCell ref="AD52:AM52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AC46:AD47"/>
    <mergeCell ref="AE46:AF47"/>
    <mergeCell ref="AG46:AI47"/>
    <mergeCell ref="AJ46:AK47"/>
    <mergeCell ref="B44:B45"/>
    <mergeCell ref="C44:H45"/>
    <mergeCell ref="I44:I45"/>
    <mergeCell ref="J44:K45"/>
    <mergeCell ref="D49:I49"/>
    <mergeCell ref="J49:Q49"/>
    <mergeCell ref="R49:Z49"/>
    <mergeCell ref="AA49:AC49"/>
    <mergeCell ref="AD49:AM49"/>
    <mergeCell ref="O46:O47"/>
    <mergeCell ref="P46:Q47"/>
    <mergeCell ref="R46:R47"/>
    <mergeCell ref="S46:T47"/>
    <mergeCell ref="U46:Z47"/>
    <mergeCell ref="AA46:AB47"/>
    <mergeCell ref="B46:B47"/>
    <mergeCell ref="C46:H47"/>
    <mergeCell ref="I46:I47"/>
    <mergeCell ref="J46:K47"/>
    <mergeCell ref="L46:L47"/>
    <mergeCell ref="M46:N47"/>
    <mergeCell ref="O44:T45"/>
    <mergeCell ref="U44:U45"/>
    <mergeCell ref="V44:W45"/>
    <mergeCell ref="L44:L45"/>
    <mergeCell ref="M44:N45"/>
    <mergeCell ref="S42:T43"/>
    <mergeCell ref="U42:U43"/>
    <mergeCell ref="V42:W43"/>
    <mergeCell ref="AC40:AD41"/>
    <mergeCell ref="AE40:AF41"/>
    <mergeCell ref="AG40:AI41"/>
    <mergeCell ref="AJ40:AK41"/>
    <mergeCell ref="AJ42:AK43"/>
    <mergeCell ref="AC44:AD45"/>
    <mergeCell ref="AE44:AF45"/>
    <mergeCell ref="AG44:AI45"/>
    <mergeCell ref="AJ44:AK45"/>
    <mergeCell ref="AC42:AD43"/>
    <mergeCell ref="AE42:AF43"/>
    <mergeCell ref="AG42:AI43"/>
    <mergeCell ref="X44:X45"/>
    <mergeCell ref="Y44:Z45"/>
    <mergeCell ref="AA44:AB45"/>
    <mergeCell ref="B42:B43"/>
    <mergeCell ref="C42:H43"/>
    <mergeCell ref="I42:N43"/>
    <mergeCell ref="O42:O43"/>
    <mergeCell ref="P42:Q43"/>
    <mergeCell ref="R42:R43"/>
    <mergeCell ref="X42:X43"/>
    <mergeCell ref="Y42:Z43"/>
    <mergeCell ref="AA42:AB43"/>
    <mergeCell ref="B40:B41"/>
    <mergeCell ref="C40:H41"/>
    <mergeCell ref="I40:N41"/>
    <mergeCell ref="O40:T41"/>
    <mergeCell ref="U40:Z41"/>
    <mergeCell ref="AA40:AB41"/>
    <mergeCell ref="O37:O38"/>
    <mergeCell ref="P37:Q38"/>
    <mergeCell ref="R37:R38"/>
    <mergeCell ref="S37:T38"/>
    <mergeCell ref="U37:Z38"/>
    <mergeCell ref="AA37:AB38"/>
    <mergeCell ref="AA35:AB36"/>
    <mergeCell ref="AC37:AD38"/>
    <mergeCell ref="AE37:AF38"/>
    <mergeCell ref="AG37:AI38"/>
    <mergeCell ref="AJ37:AK38"/>
    <mergeCell ref="B35:B36"/>
    <mergeCell ref="C35:H36"/>
    <mergeCell ref="I35:I36"/>
    <mergeCell ref="J35: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L35:L36"/>
    <mergeCell ref="M35:N36"/>
    <mergeCell ref="AC35:AD36"/>
    <mergeCell ref="AE35:AF36"/>
    <mergeCell ref="AG35:AI36"/>
    <mergeCell ref="AJ35:AK36"/>
    <mergeCell ref="AC31:AD32"/>
    <mergeCell ref="AE31:AF32"/>
    <mergeCell ref="AG31:AI32"/>
    <mergeCell ref="AJ31:AK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X35:X36"/>
    <mergeCell ref="Y35:Z36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S33:T34"/>
    <mergeCell ref="U33:U34"/>
    <mergeCell ref="V33:W34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AE22:AH23"/>
    <mergeCell ref="AI22:AP23"/>
    <mergeCell ref="R6:T6"/>
    <mergeCell ref="AA4:AG4"/>
    <mergeCell ref="AH4:AJ4"/>
    <mergeCell ref="AA5:AG5"/>
    <mergeCell ref="C9:E9"/>
    <mergeCell ref="F9:I9"/>
    <mergeCell ref="J9:P9"/>
    <mergeCell ref="Q9:W9"/>
    <mergeCell ref="X9:AD9"/>
    <mergeCell ref="AE9:AH9"/>
    <mergeCell ref="H4:H6"/>
    <mergeCell ref="I4:J4"/>
    <mergeCell ref="X4:X6"/>
    <mergeCell ref="Y4:Z4"/>
    <mergeCell ref="I5:J5"/>
    <mergeCell ref="Y5:Z5"/>
    <mergeCell ref="R4:T4"/>
    <mergeCell ref="K5:Q5"/>
    <mergeCell ref="R5:T5"/>
    <mergeCell ref="K6:Q6"/>
    <mergeCell ref="AH5:AJ5"/>
    <mergeCell ref="AA6:AG6"/>
    <mergeCell ref="I6:J6"/>
    <mergeCell ref="Y6:Z6"/>
    <mergeCell ref="AI9:AP9"/>
    <mergeCell ref="X12:AD13"/>
    <mergeCell ref="AE12:AH13"/>
    <mergeCell ref="AI12:AP13"/>
    <mergeCell ref="AE14:AH15"/>
    <mergeCell ref="AI14:AP15"/>
    <mergeCell ref="X20:AD21"/>
    <mergeCell ref="AE20:AH21"/>
    <mergeCell ref="AI20:AP21"/>
    <mergeCell ref="AH6:AJ6"/>
    <mergeCell ref="C2:F2"/>
    <mergeCell ref="G2:O2"/>
    <mergeCell ref="P2:S2"/>
    <mergeCell ref="T2:AB2"/>
    <mergeCell ref="AC2:AF2"/>
    <mergeCell ref="AG2:AL2"/>
    <mergeCell ref="AM2:AO2"/>
    <mergeCell ref="A1:AQ1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11"/>
  <conditionalFormatting sqref="AM2:AO2">
    <cfRule type="expression" dxfId="89" priority="17">
      <formula>WEEKDAY(AM2)=7</formula>
    </cfRule>
    <cfRule type="expression" dxfId="88" priority="18">
      <formula>WEEKDAY(AM2)=1</formula>
    </cfRule>
  </conditionalFormatting>
  <conditionalFormatting sqref="AM2:AO2">
    <cfRule type="expression" dxfId="87" priority="15">
      <formula>WEEKDAY(AM2)=7</formula>
    </cfRule>
    <cfRule type="expression" dxfId="86" priority="16">
      <formula>WEEKDAY(AM2)=1</formula>
    </cfRule>
  </conditionalFormatting>
  <conditionalFormatting sqref="AM2:AO2">
    <cfRule type="expression" dxfId="85" priority="13">
      <formula>WEEKDAY(AM2)=7</formula>
    </cfRule>
    <cfRule type="expression" dxfId="84" priority="14">
      <formula>WEEKDAY(AM2)=1</formula>
    </cfRule>
  </conditionalFormatting>
  <conditionalFormatting sqref="AM2:AO2">
    <cfRule type="expression" dxfId="83" priority="11">
      <formula>WEEKDAY(AM2)=7</formula>
    </cfRule>
    <cfRule type="expression" dxfId="82" priority="12">
      <formula>WEEKDAY(AM2)=1</formula>
    </cfRule>
  </conditionalFormatting>
  <conditionalFormatting sqref="AM2:AO2">
    <cfRule type="expression" dxfId="81" priority="9">
      <formula>WEEKDAY(AM2)=7</formula>
    </cfRule>
    <cfRule type="expression" dxfId="80" priority="10">
      <formula>WEEKDAY(AM2)=1</formula>
    </cfRule>
  </conditionalFormatting>
  <conditionalFormatting sqref="AM2:AO2">
    <cfRule type="expression" dxfId="79" priority="7">
      <formula>WEEKDAY(AM2)=7</formula>
    </cfRule>
    <cfRule type="expression" dxfId="78" priority="8">
      <formula>WEEKDAY(AM2)=1</formula>
    </cfRule>
  </conditionalFormatting>
  <conditionalFormatting sqref="AM2:AO2">
    <cfRule type="expression" dxfId="77" priority="5">
      <formula>WEEKDAY(AM2)=7</formula>
    </cfRule>
    <cfRule type="expression" dxfId="76" priority="6">
      <formula>WEEKDAY(AM2)=1</formula>
    </cfRule>
  </conditionalFormatting>
  <conditionalFormatting sqref="AM2:AO2">
    <cfRule type="expression" dxfId="75" priority="3">
      <formula>WEEKDAY(AM2)=7</formula>
    </cfRule>
    <cfRule type="expression" dxfId="74" priority="4">
      <formula>WEEKDAY(AM2)=1</formula>
    </cfRule>
  </conditionalFormatting>
  <conditionalFormatting sqref="AM2:AO2">
    <cfRule type="expression" dxfId="73" priority="1">
      <formula>WEEKDAY(AM2)=7</formula>
    </cfRule>
    <cfRule type="expression" dxfId="72" priority="2">
      <formula>WEEKDAY(AM2)=1</formula>
    </cfRule>
  </conditionalFormatting>
  <printOptions horizontalCentered="1" verticalCentered="1"/>
  <pageMargins left="0" right="0" top="0" bottom="0" header="0" footer="0"/>
  <pageSetup paperSize="9" scale="7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22AA-01CA-4825-8393-8DD84E49E46A}">
  <dimension ref="B4:AE45"/>
  <sheetViews>
    <sheetView view="pageBreakPreview" zoomScaleNormal="100" zoomScaleSheetLayoutView="100" workbookViewId="0">
      <selection activeCell="AG2" sqref="AG2"/>
    </sheetView>
  </sheetViews>
  <sheetFormatPr defaultRowHeight="14.25" x14ac:dyDescent="0.4"/>
  <cols>
    <col min="1" max="1" width="3.375" style="154" customWidth="1"/>
    <col min="2" max="31" width="3.125" style="154" customWidth="1"/>
    <col min="32" max="32" width="3.625" style="154" customWidth="1"/>
    <col min="33" max="16384" width="9" style="154"/>
  </cols>
  <sheetData>
    <row r="4" spans="2:31" ht="18.75" customHeight="1" x14ac:dyDescent="0.4">
      <c r="W4" s="180"/>
      <c r="X4" s="180"/>
      <c r="Y4" s="180"/>
      <c r="Z4" s="180"/>
      <c r="AA4" s="180"/>
      <c r="AB4" s="152"/>
      <c r="AC4" s="152"/>
      <c r="AD4" s="152"/>
      <c r="AE4" s="152"/>
    </row>
    <row r="5" spans="2:31" ht="14.25" customHeight="1" x14ac:dyDescent="0.4">
      <c r="V5" s="748">
        <v>43617</v>
      </c>
      <c r="W5" s="748"/>
      <c r="X5" s="748"/>
      <c r="Y5" s="748"/>
      <c r="Z5" s="748"/>
      <c r="AA5" s="748"/>
    </row>
    <row r="7" spans="2:31" ht="6" customHeight="1" thickBot="1" x14ac:dyDescent="0.45"/>
    <row r="8" spans="2:31" ht="20.100000000000001" customHeight="1" thickTop="1" x14ac:dyDescent="0.4">
      <c r="B8" s="671" t="s">
        <v>224</v>
      </c>
      <c r="C8" s="672"/>
      <c r="D8" s="279">
        <v>1</v>
      </c>
      <c r="E8" s="680" t="s">
        <v>231</v>
      </c>
      <c r="F8" s="681"/>
      <c r="G8" s="681"/>
      <c r="H8" s="681"/>
      <c r="I8" s="682"/>
      <c r="J8" s="282"/>
      <c r="K8" s="671" t="s">
        <v>248</v>
      </c>
      <c r="L8" s="672"/>
      <c r="M8" s="279">
        <v>1</v>
      </c>
      <c r="N8" s="680" t="s">
        <v>234</v>
      </c>
      <c r="O8" s="681"/>
      <c r="P8" s="681"/>
      <c r="Q8" s="681"/>
      <c r="R8" s="682"/>
      <c r="S8" s="282"/>
      <c r="T8" s="671" t="s">
        <v>237</v>
      </c>
      <c r="U8" s="672"/>
      <c r="V8" s="279">
        <v>1</v>
      </c>
      <c r="W8" s="680" t="s">
        <v>238</v>
      </c>
      <c r="X8" s="681"/>
      <c r="Y8" s="681"/>
      <c r="Z8" s="681"/>
      <c r="AA8" s="682"/>
    </row>
    <row r="9" spans="2:31" ht="20.100000000000001" customHeight="1" x14ac:dyDescent="0.4">
      <c r="B9" s="673"/>
      <c r="C9" s="674"/>
      <c r="D9" s="280">
        <v>2</v>
      </c>
      <c r="E9" s="677" t="s">
        <v>232</v>
      </c>
      <c r="F9" s="678"/>
      <c r="G9" s="678"/>
      <c r="H9" s="678"/>
      <c r="I9" s="679"/>
      <c r="J9" s="282"/>
      <c r="K9" s="673"/>
      <c r="L9" s="674"/>
      <c r="M9" s="280">
        <v>2</v>
      </c>
      <c r="N9" s="677" t="s">
        <v>235</v>
      </c>
      <c r="O9" s="678"/>
      <c r="P9" s="678"/>
      <c r="Q9" s="678"/>
      <c r="R9" s="679"/>
      <c r="S9" s="282"/>
      <c r="T9" s="673"/>
      <c r="U9" s="674"/>
      <c r="V9" s="280">
        <v>2</v>
      </c>
      <c r="W9" s="677" t="s">
        <v>239</v>
      </c>
      <c r="X9" s="678"/>
      <c r="Y9" s="678"/>
      <c r="Z9" s="678"/>
      <c r="AA9" s="679"/>
    </row>
    <row r="10" spans="2:31" ht="20.100000000000001" customHeight="1" thickBot="1" x14ac:dyDescent="0.45">
      <c r="B10" s="675"/>
      <c r="C10" s="676"/>
      <c r="D10" s="281">
        <v>3</v>
      </c>
      <c r="E10" s="668" t="s">
        <v>233</v>
      </c>
      <c r="F10" s="669"/>
      <c r="G10" s="669"/>
      <c r="H10" s="669"/>
      <c r="I10" s="670"/>
      <c r="J10" s="282"/>
      <c r="K10" s="675"/>
      <c r="L10" s="676"/>
      <c r="M10" s="281">
        <v>3</v>
      </c>
      <c r="N10" s="668" t="s">
        <v>236</v>
      </c>
      <c r="O10" s="669"/>
      <c r="P10" s="669"/>
      <c r="Q10" s="669"/>
      <c r="R10" s="670"/>
      <c r="S10" s="282"/>
      <c r="T10" s="675"/>
      <c r="U10" s="676"/>
      <c r="V10" s="281">
        <v>3</v>
      </c>
      <c r="W10" s="668" t="s">
        <v>240</v>
      </c>
      <c r="X10" s="669"/>
      <c r="Y10" s="669"/>
      <c r="Z10" s="669"/>
      <c r="AA10" s="670"/>
    </row>
    <row r="11" spans="2:31" ht="7.5" customHeight="1" thickTop="1" x14ac:dyDescent="0.4"/>
    <row r="12" spans="2:31" ht="15.75" customHeight="1" thickBot="1" x14ac:dyDescent="0.45">
      <c r="B12" s="61"/>
      <c r="C12" s="61" t="s">
        <v>194</v>
      </c>
      <c r="D12" s="61"/>
      <c r="E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2:31" ht="20.25" customHeight="1" thickBot="1" x14ac:dyDescent="0.45">
      <c r="B13" s="158"/>
      <c r="C13" s="715" t="s">
        <v>222</v>
      </c>
      <c r="D13" s="713"/>
      <c r="E13" s="714"/>
      <c r="F13" s="716" t="s">
        <v>225</v>
      </c>
      <c r="G13" s="717"/>
      <c r="H13" s="717"/>
      <c r="I13" s="717"/>
      <c r="J13" s="717"/>
      <c r="K13" s="717" t="s">
        <v>223</v>
      </c>
      <c r="L13" s="717"/>
      <c r="M13" s="717"/>
      <c r="N13" s="717"/>
      <c r="O13" s="717"/>
      <c r="P13" s="717"/>
      <c r="Q13" s="717"/>
      <c r="R13" s="717" t="s">
        <v>225</v>
      </c>
      <c r="S13" s="717"/>
      <c r="T13" s="717"/>
      <c r="U13" s="717"/>
      <c r="V13" s="718"/>
      <c r="W13" s="113"/>
      <c r="X13" s="712" t="s">
        <v>241</v>
      </c>
      <c r="Y13" s="713"/>
      <c r="Z13" s="713"/>
      <c r="AA13" s="714"/>
    </row>
    <row r="14" spans="2:31" ht="15.75" customHeight="1" x14ac:dyDescent="0.4">
      <c r="B14" s="691">
        <v>1</v>
      </c>
      <c r="C14" s="692">
        <v>0.39583333333333331</v>
      </c>
      <c r="D14" s="693"/>
      <c r="E14" s="694"/>
      <c r="F14" s="695" t="str">
        <f>E8</f>
        <v>ともぞうＳＣ　Ｂ</v>
      </c>
      <c r="G14" s="695"/>
      <c r="H14" s="695"/>
      <c r="I14" s="695"/>
      <c r="J14" s="379"/>
      <c r="K14" s="698"/>
      <c r="L14" s="699"/>
      <c r="M14" s="160"/>
      <c r="N14" s="161" t="s">
        <v>226</v>
      </c>
      <c r="O14" s="160"/>
      <c r="P14" s="698"/>
      <c r="Q14" s="699"/>
      <c r="R14" s="702" t="str">
        <f>E9</f>
        <v>清原ＳＳＳ</v>
      </c>
      <c r="S14" s="702"/>
      <c r="T14" s="702"/>
      <c r="U14" s="702"/>
      <c r="V14" s="703"/>
      <c r="W14" s="116"/>
      <c r="X14" s="706" t="s">
        <v>242</v>
      </c>
      <c r="Y14" s="707"/>
      <c r="Z14" s="707" t="s">
        <v>247</v>
      </c>
      <c r="AA14" s="710"/>
      <c r="AB14" s="140"/>
      <c r="AC14" s="140"/>
    </row>
    <row r="15" spans="2:31" ht="15.75" customHeight="1" x14ac:dyDescent="0.4">
      <c r="B15" s="687"/>
      <c r="C15" s="688"/>
      <c r="D15" s="689"/>
      <c r="E15" s="690"/>
      <c r="F15" s="696"/>
      <c r="G15" s="696"/>
      <c r="H15" s="696"/>
      <c r="I15" s="696"/>
      <c r="J15" s="697"/>
      <c r="K15" s="700"/>
      <c r="L15" s="701"/>
      <c r="M15" s="151"/>
      <c r="N15" s="162" t="s">
        <v>226</v>
      </c>
      <c r="O15" s="151"/>
      <c r="P15" s="700"/>
      <c r="Q15" s="701"/>
      <c r="R15" s="704"/>
      <c r="S15" s="704"/>
      <c r="T15" s="704"/>
      <c r="U15" s="704"/>
      <c r="V15" s="705"/>
      <c r="W15" s="116"/>
      <c r="X15" s="708"/>
      <c r="Y15" s="709"/>
      <c r="Z15" s="709"/>
      <c r="AA15" s="711"/>
      <c r="AB15" s="140"/>
      <c r="AC15" s="140"/>
    </row>
    <row r="16" spans="2:31" ht="15.75" customHeight="1" x14ac:dyDescent="0.4">
      <c r="B16" s="687">
        <v>2</v>
      </c>
      <c r="C16" s="688">
        <v>0.41666666666666669</v>
      </c>
      <c r="D16" s="689">
        <v>0.4375</v>
      </c>
      <c r="E16" s="690"/>
      <c r="F16" s="719" t="str">
        <f>W8</f>
        <v>泉ＦＣ宇都宮</v>
      </c>
      <c r="G16" s="719"/>
      <c r="H16" s="719"/>
      <c r="I16" s="719"/>
      <c r="J16" s="720"/>
      <c r="K16" s="698"/>
      <c r="L16" s="699"/>
      <c r="M16" s="163"/>
      <c r="N16" s="164" t="s">
        <v>226</v>
      </c>
      <c r="O16" s="163"/>
      <c r="P16" s="721"/>
      <c r="Q16" s="722"/>
      <c r="R16" s="704" t="str">
        <f>W9</f>
        <v>ＳＵＧＡＯ　ＳＣ</v>
      </c>
      <c r="S16" s="704"/>
      <c r="T16" s="704"/>
      <c r="U16" s="704"/>
      <c r="V16" s="705"/>
      <c r="W16" s="116"/>
      <c r="X16" s="708" t="s">
        <v>243</v>
      </c>
      <c r="Y16" s="709"/>
      <c r="Z16" s="709" t="s">
        <v>244</v>
      </c>
      <c r="AA16" s="711"/>
    </row>
    <row r="17" spans="2:27" ht="15.75" customHeight="1" x14ac:dyDescent="0.4">
      <c r="B17" s="687"/>
      <c r="C17" s="688"/>
      <c r="D17" s="689"/>
      <c r="E17" s="690"/>
      <c r="F17" s="696"/>
      <c r="G17" s="696"/>
      <c r="H17" s="696"/>
      <c r="I17" s="696"/>
      <c r="J17" s="697"/>
      <c r="K17" s="700"/>
      <c r="L17" s="701"/>
      <c r="M17" s="151"/>
      <c r="N17" s="162" t="s">
        <v>226</v>
      </c>
      <c r="O17" s="151"/>
      <c r="P17" s="700"/>
      <c r="Q17" s="701"/>
      <c r="R17" s="704"/>
      <c r="S17" s="704"/>
      <c r="T17" s="704"/>
      <c r="U17" s="704"/>
      <c r="V17" s="705"/>
      <c r="W17" s="116"/>
      <c r="X17" s="708"/>
      <c r="Y17" s="709"/>
      <c r="Z17" s="709"/>
      <c r="AA17" s="711"/>
    </row>
    <row r="18" spans="2:27" ht="15.75" customHeight="1" x14ac:dyDescent="0.4">
      <c r="B18" s="687">
        <v>3</v>
      </c>
      <c r="C18" s="688">
        <v>0.4375</v>
      </c>
      <c r="D18" s="689"/>
      <c r="E18" s="690"/>
      <c r="F18" s="719" t="str">
        <f>E9</f>
        <v>清原ＳＳＳ</v>
      </c>
      <c r="G18" s="719"/>
      <c r="H18" s="719"/>
      <c r="I18" s="719"/>
      <c r="J18" s="720"/>
      <c r="K18" s="698"/>
      <c r="L18" s="699"/>
      <c r="M18" s="163"/>
      <c r="N18" s="164" t="s">
        <v>226</v>
      </c>
      <c r="O18" s="163"/>
      <c r="P18" s="721"/>
      <c r="Q18" s="722"/>
      <c r="R18" s="704" t="str">
        <f>E10</f>
        <v>WEST FOOTBALL COMMUNITY</v>
      </c>
      <c r="S18" s="704"/>
      <c r="T18" s="704"/>
      <c r="U18" s="704"/>
      <c r="V18" s="705"/>
      <c r="W18" s="116"/>
      <c r="X18" s="708" t="s">
        <v>242</v>
      </c>
      <c r="Y18" s="709"/>
      <c r="Z18" s="709" t="s">
        <v>245</v>
      </c>
      <c r="AA18" s="711"/>
    </row>
    <row r="19" spans="2:27" ht="15.75" customHeight="1" x14ac:dyDescent="0.4">
      <c r="B19" s="687"/>
      <c r="C19" s="688"/>
      <c r="D19" s="689"/>
      <c r="E19" s="690"/>
      <c r="F19" s="696"/>
      <c r="G19" s="696"/>
      <c r="H19" s="696"/>
      <c r="I19" s="696"/>
      <c r="J19" s="697"/>
      <c r="K19" s="700"/>
      <c r="L19" s="701"/>
      <c r="M19" s="151"/>
      <c r="N19" s="162" t="s">
        <v>226</v>
      </c>
      <c r="O19" s="151"/>
      <c r="P19" s="700"/>
      <c r="Q19" s="701"/>
      <c r="R19" s="704"/>
      <c r="S19" s="704"/>
      <c r="T19" s="704"/>
      <c r="U19" s="704"/>
      <c r="V19" s="705"/>
      <c r="W19" s="116"/>
      <c r="X19" s="708"/>
      <c r="Y19" s="709"/>
      <c r="Z19" s="709"/>
      <c r="AA19" s="711"/>
    </row>
    <row r="20" spans="2:27" ht="15.75" customHeight="1" x14ac:dyDescent="0.4">
      <c r="B20" s="687">
        <v>4</v>
      </c>
      <c r="C20" s="688">
        <v>0.45833333333333298</v>
      </c>
      <c r="D20" s="689">
        <v>0.4375</v>
      </c>
      <c r="E20" s="690"/>
      <c r="F20" s="719" t="str">
        <f>W9</f>
        <v>ＳＵＧＡＯ　ＳＣ</v>
      </c>
      <c r="G20" s="719"/>
      <c r="H20" s="719"/>
      <c r="I20" s="719"/>
      <c r="J20" s="720"/>
      <c r="K20" s="698"/>
      <c r="L20" s="699"/>
      <c r="M20" s="163"/>
      <c r="N20" s="164" t="s">
        <v>226</v>
      </c>
      <c r="O20" s="163"/>
      <c r="P20" s="721"/>
      <c r="Q20" s="722"/>
      <c r="R20" s="704" t="str">
        <f>W10</f>
        <v>ブラットレスＳＣ</v>
      </c>
      <c r="S20" s="704"/>
      <c r="T20" s="704"/>
      <c r="U20" s="704"/>
      <c r="V20" s="705"/>
      <c r="W20" s="116"/>
      <c r="X20" s="708" t="s">
        <v>244</v>
      </c>
      <c r="Y20" s="709"/>
      <c r="Z20" s="709" t="s">
        <v>246</v>
      </c>
      <c r="AA20" s="711"/>
    </row>
    <row r="21" spans="2:27" ht="15.75" customHeight="1" x14ac:dyDescent="0.4">
      <c r="B21" s="687"/>
      <c r="C21" s="688"/>
      <c r="D21" s="689"/>
      <c r="E21" s="690"/>
      <c r="F21" s="696"/>
      <c r="G21" s="696"/>
      <c r="H21" s="696"/>
      <c r="I21" s="696"/>
      <c r="J21" s="697"/>
      <c r="K21" s="700"/>
      <c r="L21" s="701"/>
      <c r="M21" s="151"/>
      <c r="N21" s="162" t="s">
        <v>226</v>
      </c>
      <c r="O21" s="151"/>
      <c r="P21" s="700"/>
      <c r="Q21" s="701"/>
      <c r="R21" s="704"/>
      <c r="S21" s="704"/>
      <c r="T21" s="704"/>
      <c r="U21" s="704"/>
      <c r="V21" s="705"/>
      <c r="W21" s="116"/>
      <c r="X21" s="708"/>
      <c r="Y21" s="709"/>
      <c r="Z21" s="709"/>
      <c r="AA21" s="711"/>
    </row>
    <row r="22" spans="2:27" ht="15.75" customHeight="1" x14ac:dyDescent="0.4">
      <c r="B22" s="687">
        <v>5</v>
      </c>
      <c r="C22" s="688">
        <v>0.47916666666666702</v>
      </c>
      <c r="D22" s="689"/>
      <c r="E22" s="690"/>
      <c r="F22" s="719" t="str">
        <f>E8</f>
        <v>ともぞうＳＣ　Ｂ</v>
      </c>
      <c r="G22" s="719"/>
      <c r="H22" s="719"/>
      <c r="I22" s="719"/>
      <c r="J22" s="720"/>
      <c r="K22" s="698"/>
      <c r="L22" s="699"/>
      <c r="M22" s="163"/>
      <c r="N22" s="164" t="s">
        <v>226</v>
      </c>
      <c r="O22" s="163"/>
      <c r="P22" s="721"/>
      <c r="Q22" s="722"/>
      <c r="R22" s="704" t="str">
        <f>E10</f>
        <v>WEST FOOTBALL COMMUNITY</v>
      </c>
      <c r="S22" s="704"/>
      <c r="T22" s="704"/>
      <c r="U22" s="704"/>
      <c r="V22" s="705"/>
      <c r="W22" s="116"/>
      <c r="X22" s="708" t="s">
        <v>245</v>
      </c>
      <c r="Y22" s="709"/>
      <c r="Z22" s="709" t="s">
        <v>242</v>
      </c>
      <c r="AA22" s="711"/>
    </row>
    <row r="23" spans="2:27" ht="15.75" customHeight="1" x14ac:dyDescent="0.4">
      <c r="B23" s="687"/>
      <c r="C23" s="688"/>
      <c r="D23" s="689"/>
      <c r="E23" s="690"/>
      <c r="F23" s="696"/>
      <c r="G23" s="696"/>
      <c r="H23" s="696"/>
      <c r="I23" s="696"/>
      <c r="J23" s="697"/>
      <c r="K23" s="700"/>
      <c r="L23" s="701"/>
      <c r="M23" s="151"/>
      <c r="N23" s="162" t="s">
        <v>226</v>
      </c>
      <c r="O23" s="151"/>
      <c r="P23" s="700"/>
      <c r="Q23" s="701"/>
      <c r="R23" s="704"/>
      <c r="S23" s="704"/>
      <c r="T23" s="704"/>
      <c r="U23" s="704"/>
      <c r="V23" s="705"/>
      <c r="W23" s="116"/>
      <c r="X23" s="708"/>
      <c r="Y23" s="709"/>
      <c r="Z23" s="709"/>
      <c r="AA23" s="711"/>
    </row>
    <row r="24" spans="2:27" ht="15.75" customHeight="1" x14ac:dyDescent="0.4">
      <c r="B24" s="687">
        <v>6</v>
      </c>
      <c r="C24" s="688">
        <v>0.5</v>
      </c>
      <c r="D24" s="689">
        <v>0.4375</v>
      </c>
      <c r="E24" s="690"/>
      <c r="F24" s="719" t="str">
        <f>W8</f>
        <v>泉ＦＣ宇都宮</v>
      </c>
      <c r="G24" s="719"/>
      <c r="H24" s="719"/>
      <c r="I24" s="719"/>
      <c r="J24" s="720"/>
      <c r="K24" s="698"/>
      <c r="L24" s="699"/>
      <c r="M24" s="163"/>
      <c r="N24" s="164" t="s">
        <v>226</v>
      </c>
      <c r="O24" s="163"/>
      <c r="P24" s="721"/>
      <c r="Q24" s="722"/>
      <c r="R24" s="704" t="str">
        <f>W10</f>
        <v>ブラットレスＳＣ</v>
      </c>
      <c r="S24" s="704"/>
      <c r="T24" s="704"/>
      <c r="U24" s="704"/>
      <c r="V24" s="705"/>
      <c r="W24" s="116"/>
      <c r="X24" s="708" t="s">
        <v>246</v>
      </c>
      <c r="Y24" s="709"/>
      <c r="Z24" s="709" t="s">
        <v>243</v>
      </c>
      <c r="AA24" s="711"/>
    </row>
    <row r="25" spans="2:27" ht="15.75" customHeight="1" x14ac:dyDescent="0.4">
      <c r="B25" s="687"/>
      <c r="C25" s="688"/>
      <c r="D25" s="689"/>
      <c r="E25" s="690"/>
      <c r="F25" s="696"/>
      <c r="G25" s="696"/>
      <c r="H25" s="696"/>
      <c r="I25" s="696"/>
      <c r="J25" s="697"/>
      <c r="K25" s="700"/>
      <c r="L25" s="701"/>
      <c r="M25" s="151"/>
      <c r="N25" s="162" t="s">
        <v>226</v>
      </c>
      <c r="O25" s="151"/>
      <c r="P25" s="700"/>
      <c r="Q25" s="701"/>
      <c r="R25" s="704"/>
      <c r="S25" s="704"/>
      <c r="T25" s="704"/>
      <c r="U25" s="704"/>
      <c r="V25" s="705"/>
      <c r="W25" s="116"/>
      <c r="X25" s="708"/>
      <c r="Y25" s="709"/>
      <c r="Z25" s="709"/>
      <c r="AA25" s="711"/>
    </row>
    <row r="26" spans="2:27" ht="15.75" customHeight="1" x14ac:dyDescent="0.4">
      <c r="B26" s="687">
        <v>7</v>
      </c>
      <c r="C26" s="688"/>
      <c r="D26" s="689"/>
      <c r="E26" s="690"/>
      <c r="F26" s="719"/>
      <c r="G26" s="719"/>
      <c r="H26" s="719"/>
      <c r="I26" s="719"/>
      <c r="J26" s="720"/>
      <c r="K26" s="698"/>
      <c r="L26" s="699"/>
      <c r="M26" s="163"/>
      <c r="N26" s="164" t="s">
        <v>226</v>
      </c>
      <c r="O26" s="163"/>
      <c r="P26" s="721"/>
      <c r="Q26" s="722"/>
      <c r="R26" s="704"/>
      <c r="S26" s="704"/>
      <c r="T26" s="704"/>
      <c r="U26" s="704"/>
      <c r="V26" s="705"/>
      <c r="W26" s="116"/>
      <c r="X26" s="723"/>
      <c r="Y26" s="724"/>
      <c r="Z26" s="724"/>
      <c r="AA26" s="725"/>
    </row>
    <row r="27" spans="2:27" ht="15.75" customHeight="1" x14ac:dyDescent="0.4">
      <c r="B27" s="687"/>
      <c r="C27" s="688"/>
      <c r="D27" s="689"/>
      <c r="E27" s="690"/>
      <c r="F27" s="696"/>
      <c r="G27" s="696"/>
      <c r="H27" s="696"/>
      <c r="I27" s="696"/>
      <c r="J27" s="697"/>
      <c r="K27" s="700"/>
      <c r="L27" s="701"/>
      <c r="M27" s="151"/>
      <c r="N27" s="162" t="s">
        <v>226</v>
      </c>
      <c r="O27" s="151"/>
      <c r="P27" s="700"/>
      <c r="Q27" s="701"/>
      <c r="R27" s="704"/>
      <c r="S27" s="704"/>
      <c r="T27" s="704"/>
      <c r="U27" s="704"/>
      <c r="V27" s="705"/>
      <c r="W27" s="116"/>
      <c r="X27" s="723"/>
      <c r="Y27" s="724"/>
      <c r="Z27" s="724"/>
      <c r="AA27" s="725"/>
    </row>
    <row r="28" spans="2:27" ht="15.75" customHeight="1" x14ac:dyDescent="0.4">
      <c r="B28" s="687">
        <v>8</v>
      </c>
      <c r="C28" s="688"/>
      <c r="D28" s="689"/>
      <c r="E28" s="690"/>
      <c r="F28" s="719"/>
      <c r="G28" s="719"/>
      <c r="H28" s="719"/>
      <c r="I28" s="719"/>
      <c r="J28" s="720"/>
      <c r="K28" s="698"/>
      <c r="L28" s="699"/>
      <c r="M28" s="163"/>
      <c r="N28" s="164" t="s">
        <v>226</v>
      </c>
      <c r="O28" s="163"/>
      <c r="P28" s="721"/>
      <c r="Q28" s="722"/>
      <c r="R28" s="704"/>
      <c r="S28" s="704"/>
      <c r="T28" s="704"/>
      <c r="U28" s="704"/>
      <c r="V28" s="705"/>
      <c r="W28" s="116"/>
      <c r="X28" s="723"/>
      <c r="Y28" s="724"/>
      <c r="Z28" s="724"/>
      <c r="AA28" s="725"/>
    </row>
    <row r="29" spans="2:27" ht="15.75" customHeight="1" x14ac:dyDescent="0.4">
      <c r="B29" s="687"/>
      <c r="C29" s="688"/>
      <c r="D29" s="689"/>
      <c r="E29" s="690"/>
      <c r="F29" s="696"/>
      <c r="G29" s="696"/>
      <c r="H29" s="696"/>
      <c r="I29" s="696"/>
      <c r="J29" s="697"/>
      <c r="K29" s="700"/>
      <c r="L29" s="701"/>
      <c r="M29" s="151"/>
      <c r="N29" s="162" t="s">
        <v>226</v>
      </c>
      <c r="O29" s="151"/>
      <c r="P29" s="700"/>
      <c r="Q29" s="701"/>
      <c r="R29" s="704"/>
      <c r="S29" s="704"/>
      <c r="T29" s="704"/>
      <c r="U29" s="704"/>
      <c r="V29" s="705"/>
      <c r="W29" s="116"/>
      <c r="X29" s="723"/>
      <c r="Y29" s="724"/>
      <c r="Z29" s="724"/>
      <c r="AA29" s="725"/>
    </row>
    <row r="30" spans="2:27" ht="15.75" customHeight="1" x14ac:dyDescent="0.4">
      <c r="B30" s="687">
        <v>9</v>
      </c>
      <c r="C30" s="688"/>
      <c r="D30" s="689"/>
      <c r="E30" s="690"/>
      <c r="F30" s="719"/>
      <c r="G30" s="719"/>
      <c r="H30" s="719"/>
      <c r="I30" s="719"/>
      <c r="J30" s="720"/>
      <c r="K30" s="698"/>
      <c r="L30" s="699"/>
      <c r="M30" s="163"/>
      <c r="N30" s="164" t="s">
        <v>226</v>
      </c>
      <c r="O30" s="163"/>
      <c r="P30" s="721"/>
      <c r="Q30" s="722"/>
      <c r="R30" s="704"/>
      <c r="S30" s="704"/>
      <c r="T30" s="704"/>
      <c r="U30" s="704"/>
      <c r="V30" s="705"/>
      <c r="W30" s="116"/>
      <c r="X30" s="723"/>
      <c r="Y30" s="724"/>
      <c r="Z30" s="724"/>
      <c r="AA30" s="725"/>
    </row>
    <row r="31" spans="2:27" ht="15.75" customHeight="1" x14ac:dyDescent="0.4">
      <c r="B31" s="687"/>
      <c r="C31" s="688"/>
      <c r="D31" s="689"/>
      <c r="E31" s="690"/>
      <c r="F31" s="696"/>
      <c r="G31" s="696"/>
      <c r="H31" s="696"/>
      <c r="I31" s="696"/>
      <c r="J31" s="697"/>
      <c r="K31" s="700"/>
      <c r="L31" s="701"/>
      <c r="M31" s="151"/>
      <c r="N31" s="162" t="s">
        <v>226</v>
      </c>
      <c r="O31" s="151"/>
      <c r="P31" s="700"/>
      <c r="Q31" s="701"/>
      <c r="R31" s="704"/>
      <c r="S31" s="704"/>
      <c r="T31" s="704"/>
      <c r="U31" s="704"/>
      <c r="V31" s="705"/>
      <c r="W31" s="116"/>
      <c r="X31" s="723"/>
      <c r="Y31" s="724"/>
      <c r="Z31" s="724"/>
      <c r="AA31" s="725"/>
    </row>
    <row r="32" spans="2:27" ht="15.75" customHeight="1" x14ac:dyDescent="0.4">
      <c r="B32" s="687">
        <v>10</v>
      </c>
      <c r="C32" s="688"/>
      <c r="D32" s="689"/>
      <c r="E32" s="690"/>
      <c r="F32" s="719"/>
      <c r="G32" s="719"/>
      <c r="H32" s="719"/>
      <c r="I32" s="719"/>
      <c r="J32" s="720"/>
      <c r="K32" s="698"/>
      <c r="L32" s="699"/>
      <c r="M32" s="163"/>
      <c r="N32" s="164" t="s">
        <v>226</v>
      </c>
      <c r="O32" s="163"/>
      <c r="P32" s="721"/>
      <c r="Q32" s="722"/>
      <c r="R32" s="704"/>
      <c r="S32" s="704"/>
      <c r="T32" s="704"/>
      <c r="U32" s="704"/>
      <c r="V32" s="705"/>
      <c r="W32" s="116"/>
      <c r="X32" s="723"/>
      <c r="Y32" s="724"/>
      <c r="Z32" s="724"/>
      <c r="AA32" s="725"/>
    </row>
    <row r="33" spans="2:31" ht="15.75" customHeight="1" thickBot="1" x14ac:dyDescent="0.45">
      <c r="B33" s="749"/>
      <c r="C33" s="755"/>
      <c r="D33" s="756"/>
      <c r="E33" s="757"/>
      <c r="F33" s="758"/>
      <c r="G33" s="758"/>
      <c r="H33" s="758"/>
      <c r="I33" s="758"/>
      <c r="J33" s="759"/>
      <c r="K33" s="760"/>
      <c r="L33" s="761"/>
      <c r="M33" s="182"/>
      <c r="N33" s="183" t="s">
        <v>226</v>
      </c>
      <c r="O33" s="182"/>
      <c r="P33" s="760"/>
      <c r="Q33" s="761"/>
      <c r="R33" s="750"/>
      <c r="S33" s="750"/>
      <c r="T33" s="750"/>
      <c r="U33" s="750"/>
      <c r="V33" s="751"/>
      <c r="W33" s="116"/>
      <c r="X33" s="762"/>
      <c r="Y33" s="763"/>
      <c r="Z33" s="763"/>
      <c r="AA33" s="764"/>
    </row>
    <row r="34" spans="2:31" ht="15.75" customHeight="1" x14ac:dyDescent="0.4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15"/>
      <c r="N34" s="153"/>
      <c r="O34" s="115"/>
      <c r="P34" s="159"/>
      <c r="Q34" s="159"/>
      <c r="R34" s="159"/>
      <c r="S34" s="159"/>
      <c r="T34" s="159"/>
      <c r="U34" s="159"/>
      <c r="V34" s="159"/>
      <c r="W34" s="116"/>
      <c r="X34" s="159"/>
      <c r="Y34" s="159"/>
      <c r="Z34" s="159"/>
      <c r="AA34" s="159"/>
    </row>
    <row r="35" spans="2:31" ht="15.75" customHeight="1" thickBot="1" x14ac:dyDescent="0.45">
      <c r="P35" s="695" t="s">
        <v>227</v>
      </c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</row>
    <row r="36" spans="2:31" ht="20.100000000000001" customHeight="1" thickBot="1" x14ac:dyDescent="0.45">
      <c r="B36" s="741" t="str">
        <f>B8</f>
        <v>Ａブロック</v>
      </c>
      <c r="C36" s="742"/>
      <c r="D36" s="742"/>
      <c r="E36" s="743"/>
      <c r="F36" s="744" t="str">
        <f>B37</f>
        <v>ともぞうＳＣ　Ｂ</v>
      </c>
      <c r="G36" s="744"/>
      <c r="H36" s="744"/>
      <c r="I36" s="684"/>
      <c r="J36" s="683" t="str">
        <f>B38</f>
        <v>清原ＳＳＳ</v>
      </c>
      <c r="K36" s="744"/>
      <c r="L36" s="744"/>
      <c r="M36" s="684"/>
      <c r="N36" s="683" t="str">
        <f>B39</f>
        <v>WEST FOOTBALL COMMUNITY</v>
      </c>
      <c r="O36" s="744"/>
      <c r="P36" s="744"/>
      <c r="Q36" s="684"/>
      <c r="R36" s="728"/>
      <c r="S36" s="729"/>
      <c r="T36" s="729"/>
      <c r="U36" s="730"/>
      <c r="V36" s="683" t="s">
        <v>228</v>
      </c>
      <c r="W36" s="684"/>
      <c r="X36" s="683" t="s">
        <v>223</v>
      </c>
      <c r="Y36" s="684"/>
      <c r="Z36" s="683" t="s">
        <v>229</v>
      </c>
      <c r="AA36" s="684"/>
      <c r="AB36" s="683" t="s">
        <v>281</v>
      </c>
      <c r="AC36" s="684"/>
      <c r="AD36" s="739" t="s">
        <v>230</v>
      </c>
      <c r="AE36" s="740"/>
    </row>
    <row r="37" spans="2:31" ht="20.100000000000001" customHeight="1" x14ac:dyDescent="0.4">
      <c r="B37" s="691" t="str">
        <f>E8</f>
        <v>ともぞうＳＣ　Ｂ</v>
      </c>
      <c r="C37" s="702"/>
      <c r="D37" s="702"/>
      <c r="E37" s="703"/>
      <c r="F37" s="173"/>
      <c r="G37" s="173"/>
      <c r="H37" s="173"/>
      <c r="I37" s="174"/>
      <c r="J37" s="137" t="str">
        <f>IF(K37&gt;M37,"○",IF(K37&lt;M37,"×",IF(K37=M37,"△")))</f>
        <v>△</v>
      </c>
      <c r="K37" s="136"/>
      <c r="L37" s="166" t="s">
        <v>226</v>
      </c>
      <c r="M37" s="137"/>
      <c r="N37" s="139" t="str">
        <f>IF(O37&gt;Q37,"○",IF(O37&lt;Q37,"×",IF(O37=Q37,"△")))</f>
        <v>△</v>
      </c>
      <c r="O37" s="136"/>
      <c r="P37" s="166" t="s">
        <v>226</v>
      </c>
      <c r="Q37" s="138"/>
      <c r="R37" s="731"/>
      <c r="S37" s="732"/>
      <c r="T37" s="732"/>
      <c r="U37" s="733"/>
      <c r="V37" s="338">
        <f>COUNTIF(F37:F37:N37,"○")*3+COUNTIF(F37:N37,"△")</f>
        <v>2</v>
      </c>
      <c r="W37" s="339" t="e">
        <f>COUNTIF(#REF!,"○")*3+COUNTIF(#REF!,"△")</f>
        <v>#REF!</v>
      </c>
      <c r="X37" s="337">
        <f>K37+O37</f>
        <v>0</v>
      </c>
      <c r="Y37" s="339"/>
      <c r="Z37" s="337">
        <f>M37+Q37</f>
        <v>0</v>
      </c>
      <c r="AA37" s="339"/>
      <c r="AB37" s="685">
        <f>X37-Z37</f>
        <v>0</v>
      </c>
      <c r="AC37" s="686"/>
      <c r="AD37" s="737"/>
      <c r="AE37" s="738"/>
    </row>
    <row r="38" spans="2:31" ht="20.100000000000001" customHeight="1" x14ac:dyDescent="0.4">
      <c r="B38" s="687" t="str">
        <f>E9</f>
        <v>清原ＳＳＳ</v>
      </c>
      <c r="C38" s="704"/>
      <c r="D38" s="704"/>
      <c r="E38" s="705"/>
      <c r="F38" s="134" t="str">
        <f>IF(G38&gt;I38,"○",IF(G38&lt;I38,"×",IF(G38=I38,"△")))</f>
        <v>△</v>
      </c>
      <c r="G38" s="184"/>
      <c r="H38" s="168" t="s">
        <v>226</v>
      </c>
      <c r="I38" s="135"/>
      <c r="J38" s="175"/>
      <c r="K38" s="175"/>
      <c r="L38" s="175"/>
      <c r="M38" s="175"/>
      <c r="N38" s="133" t="str">
        <f>IF(O38&gt;Q38,"○",IF(O38&lt;Q38,"×",IF(O38=Q38,"△")))</f>
        <v>△</v>
      </c>
      <c r="O38" s="184"/>
      <c r="P38" s="168" t="s">
        <v>226</v>
      </c>
      <c r="Q38" s="135"/>
      <c r="R38" s="731"/>
      <c r="S38" s="732"/>
      <c r="T38" s="732"/>
      <c r="U38" s="733"/>
      <c r="V38" s="338">
        <f>COUNTIF(F38:F38:N38,"○")*3+COUNTIF(F38:N38,"△")</f>
        <v>2</v>
      </c>
      <c r="W38" s="339" t="e">
        <f>COUNTIF(#REF!,"○")*3+COUNTIF(#REF!,"△")</f>
        <v>#REF!</v>
      </c>
      <c r="X38" s="337">
        <f t="shared" ref="X38:X39" si="0">K38+O38</f>
        <v>0</v>
      </c>
      <c r="Y38" s="339"/>
      <c r="Z38" s="337">
        <f t="shared" ref="Z38:Z39" si="1">M38+Q38</f>
        <v>0</v>
      </c>
      <c r="AA38" s="339"/>
      <c r="AB38" s="345">
        <f t="shared" ref="AB38:AB39" si="2">X38-Z38</f>
        <v>0</v>
      </c>
      <c r="AC38" s="745"/>
      <c r="AD38" s="737"/>
      <c r="AE38" s="738"/>
    </row>
    <row r="39" spans="2:31" ht="20.100000000000001" customHeight="1" thickBot="1" x14ac:dyDescent="0.45">
      <c r="B39" s="749" t="str">
        <f>E10</f>
        <v>WEST FOOTBALL COMMUNITY</v>
      </c>
      <c r="C39" s="750"/>
      <c r="D39" s="750"/>
      <c r="E39" s="751"/>
      <c r="F39" s="185" t="str">
        <f>IF(G39&gt;I39,"○",IF(G39&lt;I39,"×",IF(G39=I39,"△")))</f>
        <v>△</v>
      </c>
      <c r="G39" s="170"/>
      <c r="H39" s="186" t="s">
        <v>226</v>
      </c>
      <c r="I39" s="172"/>
      <c r="J39" s="185" t="str">
        <f>IF(K39&gt;M39,"○",IF(K39&lt;M39,"×",IF(K39=M39,"△")))</f>
        <v>△</v>
      </c>
      <c r="K39" s="170"/>
      <c r="L39" s="186" t="s">
        <v>226</v>
      </c>
      <c r="M39" s="185"/>
      <c r="N39" s="176"/>
      <c r="O39" s="177"/>
      <c r="P39" s="196"/>
      <c r="Q39" s="179"/>
      <c r="R39" s="734"/>
      <c r="S39" s="735"/>
      <c r="T39" s="735"/>
      <c r="U39" s="736"/>
      <c r="V39" s="752">
        <f>COUNTIF(F39:F39:N39,"○")*3+COUNTIF(F39:N39,"△")</f>
        <v>2</v>
      </c>
      <c r="W39" s="753" t="e">
        <f>COUNTIF(#REF!,"○")*3+COUNTIF(#REF!,"△")</f>
        <v>#REF!</v>
      </c>
      <c r="X39" s="754">
        <f t="shared" si="0"/>
        <v>0</v>
      </c>
      <c r="Y39" s="753"/>
      <c r="Z39" s="754">
        <f t="shared" si="1"/>
        <v>0</v>
      </c>
      <c r="AA39" s="753"/>
      <c r="AB39" s="746">
        <f t="shared" si="2"/>
        <v>0</v>
      </c>
      <c r="AC39" s="747"/>
      <c r="AD39" s="726"/>
      <c r="AE39" s="727"/>
    </row>
    <row r="40" spans="2:31" ht="9" customHeight="1" thickBot="1" x14ac:dyDescent="0.45"/>
    <row r="41" spans="2:31" ht="20.100000000000001" customHeight="1" thickBot="1" x14ac:dyDescent="0.45">
      <c r="B41" s="741" t="str">
        <f>T8</f>
        <v>Cブロック</v>
      </c>
      <c r="C41" s="742"/>
      <c r="D41" s="742"/>
      <c r="E41" s="743"/>
      <c r="F41" s="744" t="str">
        <f>B42</f>
        <v>泉ＦＣ宇都宮</v>
      </c>
      <c r="G41" s="744"/>
      <c r="H41" s="744"/>
      <c r="I41" s="684"/>
      <c r="J41" s="683" t="str">
        <f>B43</f>
        <v>ＳＵＧＡＯ　ＳＣ</v>
      </c>
      <c r="K41" s="744"/>
      <c r="L41" s="744"/>
      <c r="M41" s="684"/>
      <c r="N41" s="683" t="str">
        <f>B44</f>
        <v>ブラットレスＳＣ</v>
      </c>
      <c r="O41" s="744"/>
      <c r="P41" s="744"/>
      <c r="Q41" s="684"/>
      <c r="R41" s="728"/>
      <c r="S41" s="729"/>
      <c r="T41" s="729"/>
      <c r="U41" s="730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683" t="s">
        <v>281</v>
      </c>
      <c r="AC41" s="684"/>
      <c r="AD41" s="739" t="s">
        <v>230</v>
      </c>
      <c r="AE41" s="740"/>
    </row>
    <row r="42" spans="2:31" ht="20.100000000000001" customHeight="1" x14ac:dyDescent="0.4">
      <c r="B42" s="691" t="str">
        <f>W8</f>
        <v>泉ＦＣ宇都宮</v>
      </c>
      <c r="C42" s="702"/>
      <c r="D42" s="702"/>
      <c r="E42" s="703"/>
      <c r="F42" s="173"/>
      <c r="G42" s="173"/>
      <c r="H42" s="173"/>
      <c r="I42" s="174"/>
      <c r="J42" s="137" t="str">
        <f>IF(K42&gt;M42,"○",IF(K42&lt;M42,"×",IF(K42=M42,"△")))</f>
        <v>△</v>
      </c>
      <c r="K42" s="136"/>
      <c r="L42" s="166" t="s">
        <v>226</v>
      </c>
      <c r="M42" s="137"/>
      <c r="N42" s="139" t="str">
        <f>IF(O42&gt;Q42,"○",IF(O42&lt;Q42,"×",IF(O42=Q42,"△")))</f>
        <v>△</v>
      </c>
      <c r="O42" s="136"/>
      <c r="P42" s="166" t="s">
        <v>226</v>
      </c>
      <c r="Q42" s="138"/>
      <c r="R42" s="731"/>
      <c r="S42" s="732"/>
      <c r="T42" s="732"/>
      <c r="U42" s="733"/>
      <c r="V42" s="338">
        <f>COUNTIF(F42:F42:N42,"○")*3+COUNTIF(F42:N42,"△")</f>
        <v>2</v>
      </c>
      <c r="W42" s="339" t="e">
        <f>COUNTIF(#REF!,"○")*3+COUNTIF(#REF!,"△")</f>
        <v>#REF!</v>
      </c>
      <c r="X42" s="337">
        <f>K42+O42</f>
        <v>0</v>
      </c>
      <c r="Y42" s="339"/>
      <c r="Z42" s="337">
        <f>M42+Q42</f>
        <v>0</v>
      </c>
      <c r="AA42" s="339"/>
      <c r="AB42" s="685">
        <f>X42-Z42</f>
        <v>0</v>
      </c>
      <c r="AC42" s="686"/>
      <c r="AD42" s="737"/>
      <c r="AE42" s="738"/>
    </row>
    <row r="43" spans="2:31" ht="20.100000000000001" customHeight="1" x14ac:dyDescent="0.4">
      <c r="B43" s="687" t="str">
        <f>W9</f>
        <v>ＳＵＧＡＯ　ＳＣ</v>
      </c>
      <c r="C43" s="704"/>
      <c r="D43" s="704"/>
      <c r="E43" s="705"/>
      <c r="F43" s="134" t="str">
        <f>IF(G43&gt;I43,"○",IF(G43&lt;I43,"×",IF(G43=I43,"△")))</f>
        <v>△</v>
      </c>
      <c r="G43" s="184"/>
      <c r="H43" s="168" t="s">
        <v>226</v>
      </c>
      <c r="I43" s="135"/>
      <c r="J43" s="175"/>
      <c r="K43" s="175"/>
      <c r="L43" s="175"/>
      <c r="M43" s="175"/>
      <c r="N43" s="133" t="str">
        <f>IF(O43&gt;Q43,"○",IF(O43&lt;Q43,"×",IF(O43=Q43,"△")))</f>
        <v>△</v>
      </c>
      <c r="O43" s="184"/>
      <c r="P43" s="168" t="s">
        <v>226</v>
      </c>
      <c r="Q43" s="135"/>
      <c r="R43" s="731"/>
      <c r="S43" s="732"/>
      <c r="T43" s="732"/>
      <c r="U43" s="733"/>
      <c r="V43" s="338">
        <f>COUNTIF(F43:F43:N43,"○")*3+COUNTIF(F43:N43,"△")</f>
        <v>2</v>
      </c>
      <c r="W43" s="339" t="e">
        <f>COUNTIF(#REF!,"○")*3+COUNTIF(#REF!,"△")</f>
        <v>#REF!</v>
      </c>
      <c r="X43" s="337">
        <f t="shared" ref="X43:X44" si="3">K43+O43</f>
        <v>0</v>
      </c>
      <c r="Y43" s="339"/>
      <c r="Z43" s="337">
        <f t="shared" ref="Z43:Z44" si="4">M43+Q43</f>
        <v>0</v>
      </c>
      <c r="AA43" s="339"/>
      <c r="AB43" s="345">
        <f t="shared" ref="AB43:AB44" si="5">X43-Z43</f>
        <v>0</v>
      </c>
      <c r="AC43" s="745"/>
      <c r="AD43" s="737"/>
      <c r="AE43" s="738"/>
    </row>
    <row r="44" spans="2:31" ht="20.100000000000001" customHeight="1" thickBot="1" x14ac:dyDescent="0.45">
      <c r="B44" s="749" t="str">
        <f>W10</f>
        <v>ブラットレスＳＣ</v>
      </c>
      <c r="C44" s="750"/>
      <c r="D44" s="750"/>
      <c r="E44" s="751"/>
      <c r="F44" s="185" t="str">
        <f>IF(G44&gt;I44,"○",IF(G44&lt;I44,"×",IF(G44=I44,"△")))</f>
        <v>△</v>
      </c>
      <c r="G44" s="170"/>
      <c r="H44" s="186" t="s">
        <v>226</v>
      </c>
      <c r="I44" s="172"/>
      <c r="J44" s="185" t="str">
        <f>IF(K44&gt;M44,"○",IF(K44&lt;M44,"×",IF(K44=M44,"△")))</f>
        <v>△</v>
      </c>
      <c r="K44" s="170"/>
      <c r="L44" s="186" t="s">
        <v>226</v>
      </c>
      <c r="M44" s="185"/>
      <c r="N44" s="176"/>
      <c r="O44" s="177"/>
      <c r="P44" s="196"/>
      <c r="Q44" s="179"/>
      <c r="R44" s="734"/>
      <c r="S44" s="735"/>
      <c r="T44" s="735"/>
      <c r="U44" s="736"/>
      <c r="V44" s="752">
        <f>COUNTIF(F44:F44:N44,"○")*3+COUNTIF(F44:N44,"△")</f>
        <v>2</v>
      </c>
      <c r="W44" s="753" t="e">
        <f>COUNTIF(#REF!,"○")*3+COUNTIF(#REF!,"△")</f>
        <v>#REF!</v>
      </c>
      <c r="X44" s="754">
        <f t="shared" si="3"/>
        <v>0</v>
      </c>
      <c r="Y44" s="753"/>
      <c r="Z44" s="754">
        <f t="shared" si="4"/>
        <v>0</v>
      </c>
      <c r="AA44" s="753"/>
      <c r="AB44" s="746">
        <f t="shared" si="5"/>
        <v>0</v>
      </c>
      <c r="AC44" s="747"/>
      <c r="AD44" s="726"/>
      <c r="AE44" s="727"/>
    </row>
    <row r="45" spans="2:31" x14ac:dyDescent="0.4">
      <c r="AE45" s="64"/>
    </row>
  </sheetData>
  <mergeCells count="155">
    <mergeCell ref="V5:AA5"/>
    <mergeCell ref="B8:C10"/>
    <mergeCell ref="E8:I8"/>
    <mergeCell ref="E9:I9"/>
    <mergeCell ref="E10:I10"/>
    <mergeCell ref="K8:L10"/>
    <mergeCell ref="B44:E44"/>
    <mergeCell ref="V44:W44"/>
    <mergeCell ref="X44:Y44"/>
    <mergeCell ref="Z44:AA44"/>
    <mergeCell ref="B39:E39"/>
    <mergeCell ref="V39:W39"/>
    <mergeCell ref="X39:Y39"/>
    <mergeCell ref="Z39:AA39"/>
    <mergeCell ref="P35:AA35"/>
    <mergeCell ref="Z30:AA31"/>
    <mergeCell ref="B32:B33"/>
    <mergeCell ref="C32:E33"/>
    <mergeCell ref="F32:J33"/>
    <mergeCell ref="K32:L33"/>
    <mergeCell ref="P32:Q33"/>
    <mergeCell ref="R32:V33"/>
    <mergeCell ref="X32:Y33"/>
    <mergeCell ref="Z32:AA33"/>
    <mergeCell ref="AD44:AE44"/>
    <mergeCell ref="R41:U44"/>
    <mergeCell ref="B43:E43"/>
    <mergeCell ref="V43:W43"/>
    <mergeCell ref="X43:Y43"/>
    <mergeCell ref="Z43:AA43"/>
    <mergeCell ref="AD43:AE43"/>
    <mergeCell ref="X41:Y41"/>
    <mergeCell ref="Z41:AA41"/>
    <mergeCell ref="AD41:AE41"/>
    <mergeCell ref="B42:E42"/>
    <mergeCell ref="V42:W42"/>
    <mergeCell ref="X42:Y42"/>
    <mergeCell ref="Z42:AA42"/>
    <mergeCell ref="AD42:AE42"/>
    <mergeCell ref="B41:E41"/>
    <mergeCell ref="F41:I41"/>
    <mergeCell ref="J41:M41"/>
    <mergeCell ref="N41:Q41"/>
    <mergeCell ref="V41:W41"/>
    <mergeCell ref="AB41:AC41"/>
    <mergeCell ref="AB42:AC42"/>
    <mergeCell ref="AB43:AC43"/>
    <mergeCell ref="AB44:AC44"/>
    <mergeCell ref="AD39:AE39"/>
    <mergeCell ref="R36:U39"/>
    <mergeCell ref="B38:E38"/>
    <mergeCell ref="V38:W38"/>
    <mergeCell ref="X38:Y38"/>
    <mergeCell ref="Z38:AA38"/>
    <mergeCell ref="AD38:AE38"/>
    <mergeCell ref="Z36:AA36"/>
    <mergeCell ref="AD36:AE36"/>
    <mergeCell ref="B37:E37"/>
    <mergeCell ref="V37:W37"/>
    <mergeCell ref="X37:Y37"/>
    <mergeCell ref="Z37:AA37"/>
    <mergeCell ref="AD37:AE37"/>
    <mergeCell ref="B36:E36"/>
    <mergeCell ref="F36:I36"/>
    <mergeCell ref="J36:M36"/>
    <mergeCell ref="N36:Q36"/>
    <mergeCell ref="V36:W36"/>
    <mergeCell ref="X36:Y36"/>
    <mergeCell ref="AB38:AC38"/>
    <mergeCell ref="AB39:AC39"/>
    <mergeCell ref="B30:B31"/>
    <mergeCell ref="C30:E31"/>
    <mergeCell ref="F30:J31"/>
    <mergeCell ref="K30:L31"/>
    <mergeCell ref="P30:Q31"/>
    <mergeCell ref="R30:V31"/>
    <mergeCell ref="X30:Y31"/>
    <mergeCell ref="B28:B29"/>
    <mergeCell ref="C28:E29"/>
    <mergeCell ref="F28:J29"/>
    <mergeCell ref="K28:L29"/>
    <mergeCell ref="P28:Q29"/>
    <mergeCell ref="R28:V29"/>
    <mergeCell ref="B26:B27"/>
    <mergeCell ref="C26:E27"/>
    <mergeCell ref="F26:J27"/>
    <mergeCell ref="K26:L27"/>
    <mergeCell ref="P26:Q27"/>
    <mergeCell ref="R26:V27"/>
    <mergeCell ref="X26:Y27"/>
    <mergeCell ref="Z26:AA27"/>
    <mergeCell ref="F24:J25"/>
    <mergeCell ref="K24:L25"/>
    <mergeCell ref="P24:Q25"/>
    <mergeCell ref="R24:V25"/>
    <mergeCell ref="X24:Y25"/>
    <mergeCell ref="Z24:AA25"/>
    <mergeCell ref="B24:B25"/>
    <mergeCell ref="C24:E25"/>
    <mergeCell ref="F22:J23"/>
    <mergeCell ref="K22:L23"/>
    <mergeCell ref="P22:Q23"/>
    <mergeCell ref="R22:V23"/>
    <mergeCell ref="X22:Y23"/>
    <mergeCell ref="Z22:AA23"/>
    <mergeCell ref="F20:J21"/>
    <mergeCell ref="K20:L21"/>
    <mergeCell ref="P20:Q21"/>
    <mergeCell ref="R20:V21"/>
    <mergeCell ref="X20:Y21"/>
    <mergeCell ref="Z20:AA21"/>
    <mergeCell ref="F18:J19"/>
    <mergeCell ref="K18:L19"/>
    <mergeCell ref="P18:Q19"/>
    <mergeCell ref="R18:V19"/>
    <mergeCell ref="X18:Y19"/>
    <mergeCell ref="Z18:AA19"/>
    <mergeCell ref="F16:J17"/>
    <mergeCell ref="K16:L17"/>
    <mergeCell ref="P16:Q17"/>
    <mergeCell ref="R16:V17"/>
    <mergeCell ref="X16:Y17"/>
    <mergeCell ref="Z16:AA17"/>
    <mergeCell ref="F14:J15"/>
    <mergeCell ref="K14:L15"/>
    <mergeCell ref="P14:Q15"/>
    <mergeCell ref="R14:V15"/>
    <mergeCell ref="X14:Y15"/>
    <mergeCell ref="Z14:AA15"/>
    <mergeCell ref="X13:AA13"/>
    <mergeCell ref="C13:E13"/>
    <mergeCell ref="F13:J13"/>
    <mergeCell ref="K13:Q13"/>
    <mergeCell ref="R13:V13"/>
    <mergeCell ref="B22:B23"/>
    <mergeCell ref="C22:E23"/>
    <mergeCell ref="B20:B21"/>
    <mergeCell ref="C20:E21"/>
    <mergeCell ref="B18:B19"/>
    <mergeCell ref="C18:E19"/>
    <mergeCell ref="B16:B17"/>
    <mergeCell ref="C16:E17"/>
    <mergeCell ref="B14:B15"/>
    <mergeCell ref="C14:E15"/>
    <mergeCell ref="N10:R10"/>
    <mergeCell ref="T8:U10"/>
    <mergeCell ref="W10:AA10"/>
    <mergeCell ref="N9:R9"/>
    <mergeCell ref="W9:AA9"/>
    <mergeCell ref="N8:R8"/>
    <mergeCell ref="W8:AA8"/>
    <mergeCell ref="AB36:AC36"/>
    <mergeCell ref="AB37:AC37"/>
    <mergeCell ref="X28:Y29"/>
    <mergeCell ref="Z28:AA29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9666-1284-4BD5-B20E-E453B958C21F}">
  <dimension ref="B4:AE45"/>
  <sheetViews>
    <sheetView view="pageBreakPreview" zoomScaleNormal="100" zoomScaleSheetLayoutView="100" workbookViewId="0">
      <selection activeCell="AF2" sqref="AF2"/>
    </sheetView>
  </sheetViews>
  <sheetFormatPr defaultRowHeight="14.25" x14ac:dyDescent="0.4"/>
  <cols>
    <col min="1" max="1" width="3.375" style="154" customWidth="1"/>
    <col min="2" max="31" width="3.125" style="154" customWidth="1"/>
    <col min="32" max="16384" width="9" style="154"/>
  </cols>
  <sheetData>
    <row r="4" spans="2:30" ht="18.75" customHeight="1" x14ac:dyDescent="0.4">
      <c r="W4" s="180"/>
      <c r="X4" s="180"/>
      <c r="Y4" s="180"/>
      <c r="Z4" s="180"/>
      <c r="AA4" s="180"/>
      <c r="AB4" s="152"/>
      <c r="AC4" s="152"/>
      <c r="AD4" s="152"/>
    </row>
    <row r="5" spans="2:30" ht="14.25" customHeight="1" x14ac:dyDescent="0.4">
      <c r="V5" s="748">
        <v>43617</v>
      </c>
      <c r="W5" s="748"/>
      <c r="X5" s="748"/>
      <c r="Y5" s="748"/>
      <c r="Z5" s="748"/>
      <c r="AA5" s="748"/>
    </row>
    <row r="7" spans="2:30" ht="6" customHeight="1" thickBot="1" x14ac:dyDescent="0.45"/>
    <row r="8" spans="2:30" ht="20.100000000000001" customHeight="1" thickTop="1" x14ac:dyDescent="0.4">
      <c r="B8" s="671" t="s">
        <v>224</v>
      </c>
      <c r="C8" s="672"/>
      <c r="D8" s="279">
        <v>1</v>
      </c>
      <c r="E8" s="680" t="s">
        <v>231</v>
      </c>
      <c r="F8" s="681"/>
      <c r="G8" s="681"/>
      <c r="H8" s="681"/>
      <c r="I8" s="682"/>
      <c r="J8" s="282"/>
      <c r="K8" s="671" t="s">
        <v>248</v>
      </c>
      <c r="L8" s="672"/>
      <c r="M8" s="279">
        <v>1</v>
      </c>
      <c r="N8" s="680" t="s">
        <v>234</v>
      </c>
      <c r="O8" s="681"/>
      <c r="P8" s="681"/>
      <c r="Q8" s="681"/>
      <c r="R8" s="682"/>
      <c r="S8" s="282"/>
      <c r="T8" s="671" t="s">
        <v>237</v>
      </c>
      <c r="U8" s="672"/>
      <c r="V8" s="279">
        <v>1</v>
      </c>
      <c r="W8" s="680" t="s">
        <v>238</v>
      </c>
      <c r="X8" s="681"/>
      <c r="Y8" s="681"/>
      <c r="Z8" s="681"/>
      <c r="AA8" s="682"/>
    </row>
    <row r="9" spans="2:30" ht="20.100000000000001" customHeight="1" x14ac:dyDescent="0.4">
      <c r="B9" s="673"/>
      <c r="C9" s="674"/>
      <c r="D9" s="280">
        <v>2</v>
      </c>
      <c r="E9" s="677" t="s">
        <v>232</v>
      </c>
      <c r="F9" s="678"/>
      <c r="G9" s="678"/>
      <c r="H9" s="678"/>
      <c r="I9" s="679"/>
      <c r="J9" s="282"/>
      <c r="K9" s="673"/>
      <c r="L9" s="674"/>
      <c r="M9" s="280">
        <v>2</v>
      </c>
      <c r="N9" s="677" t="s">
        <v>235</v>
      </c>
      <c r="O9" s="678"/>
      <c r="P9" s="678"/>
      <c r="Q9" s="678"/>
      <c r="R9" s="679"/>
      <c r="S9" s="282"/>
      <c r="T9" s="673"/>
      <c r="U9" s="674"/>
      <c r="V9" s="280">
        <v>2</v>
      </c>
      <c r="W9" s="677" t="s">
        <v>239</v>
      </c>
      <c r="X9" s="678"/>
      <c r="Y9" s="678"/>
      <c r="Z9" s="678"/>
      <c r="AA9" s="679"/>
    </row>
    <row r="10" spans="2:30" ht="20.100000000000001" customHeight="1" thickBot="1" x14ac:dyDescent="0.45">
      <c r="B10" s="675"/>
      <c r="C10" s="676"/>
      <c r="D10" s="281">
        <v>3</v>
      </c>
      <c r="E10" s="668" t="s">
        <v>233</v>
      </c>
      <c r="F10" s="669"/>
      <c r="G10" s="669"/>
      <c r="H10" s="669"/>
      <c r="I10" s="670"/>
      <c r="J10" s="282"/>
      <c r="K10" s="675"/>
      <c r="L10" s="676"/>
      <c r="M10" s="281">
        <v>3</v>
      </c>
      <c r="N10" s="668" t="s">
        <v>236</v>
      </c>
      <c r="O10" s="669"/>
      <c r="P10" s="669"/>
      <c r="Q10" s="669"/>
      <c r="R10" s="670"/>
      <c r="S10" s="282"/>
      <c r="T10" s="675"/>
      <c r="U10" s="676"/>
      <c r="V10" s="281">
        <v>3</v>
      </c>
      <c r="W10" s="668" t="s">
        <v>240</v>
      </c>
      <c r="X10" s="669"/>
      <c r="Y10" s="669"/>
      <c r="Z10" s="669"/>
      <c r="AA10" s="670"/>
    </row>
    <row r="11" spans="2:30" ht="7.5" customHeight="1" thickTop="1" x14ac:dyDescent="0.4"/>
    <row r="12" spans="2:30" ht="15.75" customHeight="1" thickBot="1" x14ac:dyDescent="0.45">
      <c r="B12" s="61"/>
      <c r="C12" s="61" t="s">
        <v>194</v>
      </c>
      <c r="D12" s="61"/>
      <c r="E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2:30" ht="20.25" customHeight="1" thickBot="1" x14ac:dyDescent="0.45">
      <c r="B13" s="158"/>
      <c r="C13" s="715" t="s">
        <v>222</v>
      </c>
      <c r="D13" s="713"/>
      <c r="E13" s="714"/>
      <c r="F13" s="716" t="s">
        <v>225</v>
      </c>
      <c r="G13" s="717"/>
      <c r="H13" s="717"/>
      <c r="I13" s="717"/>
      <c r="J13" s="717"/>
      <c r="K13" s="717" t="s">
        <v>223</v>
      </c>
      <c r="L13" s="717"/>
      <c r="M13" s="717"/>
      <c r="N13" s="717"/>
      <c r="O13" s="717"/>
      <c r="P13" s="717"/>
      <c r="Q13" s="717"/>
      <c r="R13" s="717" t="s">
        <v>225</v>
      </c>
      <c r="S13" s="717"/>
      <c r="T13" s="717"/>
      <c r="U13" s="717"/>
      <c r="V13" s="718"/>
      <c r="W13" s="113"/>
      <c r="X13" s="712" t="s">
        <v>241</v>
      </c>
      <c r="Y13" s="713"/>
      <c r="Z13" s="713"/>
      <c r="AA13" s="714"/>
    </row>
    <row r="14" spans="2:30" ht="15.75" customHeight="1" x14ac:dyDescent="0.4">
      <c r="B14" s="691">
        <v>1</v>
      </c>
      <c r="C14" s="692">
        <v>0.39583333333333331</v>
      </c>
      <c r="D14" s="693"/>
      <c r="E14" s="694"/>
      <c r="F14" s="695" t="str">
        <f>N8</f>
        <v>昭和・戸祭ＳＣ</v>
      </c>
      <c r="G14" s="695"/>
      <c r="H14" s="695"/>
      <c r="I14" s="695"/>
      <c r="J14" s="379"/>
      <c r="K14" s="698"/>
      <c r="L14" s="699"/>
      <c r="M14" s="160"/>
      <c r="N14" s="161" t="s">
        <v>226</v>
      </c>
      <c r="O14" s="160"/>
      <c r="P14" s="698"/>
      <c r="Q14" s="699"/>
      <c r="R14" s="702" t="str">
        <f>N9</f>
        <v>ともぞうＳＣ</v>
      </c>
      <c r="S14" s="702"/>
      <c r="T14" s="702"/>
      <c r="U14" s="702"/>
      <c r="V14" s="703"/>
      <c r="W14" s="116"/>
      <c r="X14" s="706" t="s">
        <v>249</v>
      </c>
      <c r="Y14" s="707"/>
      <c r="Z14" s="707" t="s">
        <v>250</v>
      </c>
      <c r="AA14" s="710"/>
      <c r="AB14" s="121"/>
    </row>
    <row r="15" spans="2:30" ht="15.75" customHeight="1" x14ac:dyDescent="0.4">
      <c r="B15" s="687"/>
      <c r="C15" s="688"/>
      <c r="D15" s="689"/>
      <c r="E15" s="690"/>
      <c r="F15" s="696"/>
      <c r="G15" s="696"/>
      <c r="H15" s="696"/>
      <c r="I15" s="696"/>
      <c r="J15" s="697"/>
      <c r="K15" s="700"/>
      <c r="L15" s="701"/>
      <c r="M15" s="151"/>
      <c r="N15" s="162" t="s">
        <v>226</v>
      </c>
      <c r="O15" s="151"/>
      <c r="P15" s="700"/>
      <c r="Q15" s="701"/>
      <c r="R15" s="704"/>
      <c r="S15" s="704"/>
      <c r="T15" s="704"/>
      <c r="U15" s="704"/>
      <c r="V15" s="705"/>
      <c r="W15" s="116"/>
      <c r="X15" s="708"/>
      <c r="Y15" s="709"/>
      <c r="Z15" s="709"/>
      <c r="AA15" s="711"/>
      <c r="AB15" s="121"/>
    </row>
    <row r="16" spans="2:30" ht="15.75" customHeight="1" x14ac:dyDescent="0.4">
      <c r="B16" s="687">
        <v>2</v>
      </c>
      <c r="C16" s="688">
        <v>0.41666666666666669</v>
      </c>
      <c r="D16" s="689">
        <v>0.4375</v>
      </c>
      <c r="E16" s="690"/>
      <c r="F16" s="719"/>
      <c r="G16" s="719"/>
      <c r="H16" s="719"/>
      <c r="I16" s="719"/>
      <c r="J16" s="720"/>
      <c r="K16" s="698"/>
      <c r="L16" s="699"/>
      <c r="M16" s="163"/>
      <c r="N16" s="164" t="s">
        <v>226</v>
      </c>
      <c r="O16" s="163"/>
      <c r="P16" s="721"/>
      <c r="Q16" s="722"/>
      <c r="R16" s="704"/>
      <c r="S16" s="704"/>
      <c r="T16" s="704"/>
      <c r="U16" s="704"/>
      <c r="V16" s="705"/>
      <c r="W16" s="116"/>
      <c r="X16" s="708"/>
      <c r="Y16" s="709"/>
      <c r="Z16" s="709"/>
      <c r="AA16" s="711"/>
    </row>
    <row r="17" spans="2:27" ht="15.75" customHeight="1" x14ac:dyDescent="0.4">
      <c r="B17" s="687"/>
      <c r="C17" s="688"/>
      <c r="D17" s="689"/>
      <c r="E17" s="690"/>
      <c r="F17" s="696"/>
      <c r="G17" s="696"/>
      <c r="H17" s="696"/>
      <c r="I17" s="696"/>
      <c r="J17" s="697"/>
      <c r="K17" s="700"/>
      <c r="L17" s="701"/>
      <c r="M17" s="151"/>
      <c r="N17" s="162" t="s">
        <v>226</v>
      </c>
      <c r="O17" s="151"/>
      <c r="P17" s="700"/>
      <c r="Q17" s="701"/>
      <c r="R17" s="704"/>
      <c r="S17" s="704"/>
      <c r="T17" s="704"/>
      <c r="U17" s="704"/>
      <c r="V17" s="705"/>
      <c r="W17" s="116"/>
      <c r="X17" s="708"/>
      <c r="Y17" s="709"/>
      <c r="Z17" s="709"/>
      <c r="AA17" s="711"/>
    </row>
    <row r="18" spans="2:27" ht="15.75" customHeight="1" x14ac:dyDescent="0.4">
      <c r="B18" s="687">
        <v>3</v>
      </c>
      <c r="C18" s="688">
        <v>0.4375</v>
      </c>
      <c r="D18" s="689"/>
      <c r="E18" s="690"/>
      <c r="F18" s="719" t="str">
        <f>N9</f>
        <v>ともぞうＳＣ</v>
      </c>
      <c r="G18" s="719"/>
      <c r="H18" s="719"/>
      <c r="I18" s="719"/>
      <c r="J18" s="720"/>
      <c r="K18" s="698"/>
      <c r="L18" s="699"/>
      <c r="M18" s="163"/>
      <c r="N18" s="164" t="s">
        <v>226</v>
      </c>
      <c r="O18" s="163"/>
      <c r="P18" s="721"/>
      <c r="Q18" s="722"/>
      <c r="R18" s="704" t="str">
        <f>N10</f>
        <v>宝木キッカーズ</v>
      </c>
      <c r="S18" s="704"/>
      <c r="T18" s="704"/>
      <c r="U18" s="704"/>
      <c r="V18" s="705"/>
      <c r="W18" s="116"/>
      <c r="X18" s="708" t="s">
        <v>250</v>
      </c>
      <c r="Y18" s="709"/>
      <c r="Z18" s="709" t="s">
        <v>251</v>
      </c>
      <c r="AA18" s="711"/>
    </row>
    <row r="19" spans="2:27" ht="15.75" customHeight="1" x14ac:dyDescent="0.4">
      <c r="B19" s="687"/>
      <c r="C19" s="688"/>
      <c r="D19" s="689"/>
      <c r="E19" s="690"/>
      <c r="F19" s="696"/>
      <c r="G19" s="696"/>
      <c r="H19" s="696"/>
      <c r="I19" s="696"/>
      <c r="J19" s="697"/>
      <c r="K19" s="700"/>
      <c r="L19" s="701"/>
      <c r="M19" s="151"/>
      <c r="N19" s="162" t="s">
        <v>226</v>
      </c>
      <c r="O19" s="151"/>
      <c r="P19" s="700"/>
      <c r="Q19" s="701"/>
      <c r="R19" s="704"/>
      <c r="S19" s="704"/>
      <c r="T19" s="704"/>
      <c r="U19" s="704"/>
      <c r="V19" s="705"/>
      <c r="W19" s="116"/>
      <c r="X19" s="708"/>
      <c r="Y19" s="709"/>
      <c r="Z19" s="709"/>
      <c r="AA19" s="711"/>
    </row>
    <row r="20" spans="2:27" ht="15.75" customHeight="1" x14ac:dyDescent="0.4">
      <c r="B20" s="687">
        <v>4</v>
      </c>
      <c r="C20" s="688">
        <v>0.45833333333333298</v>
      </c>
      <c r="D20" s="689">
        <v>0.4375</v>
      </c>
      <c r="E20" s="690"/>
      <c r="F20" s="719"/>
      <c r="G20" s="719"/>
      <c r="H20" s="719"/>
      <c r="I20" s="719"/>
      <c r="J20" s="720"/>
      <c r="K20" s="698"/>
      <c r="L20" s="699"/>
      <c r="M20" s="163"/>
      <c r="N20" s="164" t="s">
        <v>226</v>
      </c>
      <c r="O20" s="163"/>
      <c r="P20" s="721"/>
      <c r="Q20" s="722"/>
      <c r="R20" s="704"/>
      <c r="S20" s="704"/>
      <c r="T20" s="704"/>
      <c r="U20" s="704"/>
      <c r="V20" s="705"/>
      <c r="W20" s="116"/>
      <c r="X20" s="708"/>
      <c r="Y20" s="709"/>
      <c r="Z20" s="709"/>
      <c r="AA20" s="711"/>
    </row>
    <row r="21" spans="2:27" ht="15.75" customHeight="1" x14ac:dyDescent="0.4">
      <c r="B21" s="687"/>
      <c r="C21" s="688"/>
      <c r="D21" s="689"/>
      <c r="E21" s="690"/>
      <c r="F21" s="696"/>
      <c r="G21" s="696"/>
      <c r="H21" s="696"/>
      <c r="I21" s="696"/>
      <c r="J21" s="697"/>
      <c r="K21" s="700"/>
      <c r="L21" s="701"/>
      <c r="M21" s="151"/>
      <c r="N21" s="162" t="s">
        <v>226</v>
      </c>
      <c r="O21" s="151"/>
      <c r="P21" s="700"/>
      <c r="Q21" s="701"/>
      <c r="R21" s="704"/>
      <c r="S21" s="704"/>
      <c r="T21" s="704"/>
      <c r="U21" s="704"/>
      <c r="V21" s="705"/>
      <c r="W21" s="116"/>
      <c r="X21" s="708"/>
      <c r="Y21" s="709"/>
      <c r="Z21" s="709"/>
      <c r="AA21" s="711"/>
    </row>
    <row r="22" spans="2:27" ht="15.75" customHeight="1" x14ac:dyDescent="0.4">
      <c r="B22" s="687">
        <v>5</v>
      </c>
      <c r="C22" s="688">
        <v>0.47916666666666702</v>
      </c>
      <c r="D22" s="689"/>
      <c r="E22" s="690"/>
      <c r="F22" s="719" t="str">
        <f>N8</f>
        <v>昭和・戸祭ＳＣ</v>
      </c>
      <c r="G22" s="719"/>
      <c r="H22" s="719"/>
      <c r="I22" s="719"/>
      <c r="J22" s="720"/>
      <c r="K22" s="698"/>
      <c r="L22" s="699"/>
      <c r="M22" s="163"/>
      <c r="N22" s="164" t="s">
        <v>226</v>
      </c>
      <c r="O22" s="163"/>
      <c r="P22" s="721"/>
      <c r="Q22" s="722"/>
      <c r="R22" s="765" t="str">
        <f>N10</f>
        <v>宝木キッカーズ</v>
      </c>
      <c r="S22" s="704"/>
      <c r="T22" s="704"/>
      <c r="U22" s="704"/>
      <c r="V22" s="705"/>
      <c r="W22" s="116"/>
      <c r="X22" s="708" t="s">
        <v>251</v>
      </c>
      <c r="Y22" s="709"/>
      <c r="Z22" s="709" t="s">
        <v>249</v>
      </c>
      <c r="AA22" s="711"/>
    </row>
    <row r="23" spans="2:27" ht="15.75" customHeight="1" x14ac:dyDescent="0.4">
      <c r="B23" s="687"/>
      <c r="C23" s="688"/>
      <c r="D23" s="689"/>
      <c r="E23" s="690"/>
      <c r="F23" s="696"/>
      <c r="G23" s="696"/>
      <c r="H23" s="696"/>
      <c r="I23" s="696"/>
      <c r="J23" s="697"/>
      <c r="K23" s="700"/>
      <c r="L23" s="701"/>
      <c r="M23" s="151"/>
      <c r="N23" s="162" t="s">
        <v>226</v>
      </c>
      <c r="O23" s="151"/>
      <c r="P23" s="700"/>
      <c r="Q23" s="701"/>
      <c r="R23" s="704"/>
      <c r="S23" s="704"/>
      <c r="T23" s="704"/>
      <c r="U23" s="704"/>
      <c r="V23" s="705"/>
      <c r="W23" s="116"/>
      <c r="X23" s="708"/>
      <c r="Y23" s="709"/>
      <c r="Z23" s="709"/>
      <c r="AA23" s="711"/>
    </row>
    <row r="24" spans="2:27" ht="15.75" customHeight="1" x14ac:dyDescent="0.4">
      <c r="B24" s="687">
        <v>6</v>
      </c>
      <c r="C24" s="688">
        <v>0.5</v>
      </c>
      <c r="D24" s="689">
        <v>0.4375</v>
      </c>
      <c r="E24" s="690"/>
      <c r="F24" s="719"/>
      <c r="G24" s="719"/>
      <c r="H24" s="719"/>
      <c r="I24" s="719"/>
      <c r="J24" s="720"/>
      <c r="K24" s="698"/>
      <c r="L24" s="699"/>
      <c r="M24" s="163"/>
      <c r="N24" s="164" t="s">
        <v>226</v>
      </c>
      <c r="O24" s="163"/>
      <c r="P24" s="721"/>
      <c r="Q24" s="722"/>
      <c r="R24" s="704"/>
      <c r="S24" s="704"/>
      <c r="T24" s="704"/>
      <c r="U24" s="704"/>
      <c r="V24" s="705"/>
      <c r="W24" s="116"/>
      <c r="X24" s="708"/>
      <c r="Y24" s="709"/>
      <c r="Z24" s="709"/>
      <c r="AA24" s="711"/>
    </row>
    <row r="25" spans="2:27" ht="15.75" customHeight="1" x14ac:dyDescent="0.4">
      <c r="B25" s="687"/>
      <c r="C25" s="688"/>
      <c r="D25" s="689"/>
      <c r="E25" s="690"/>
      <c r="F25" s="696"/>
      <c r="G25" s="696"/>
      <c r="H25" s="696"/>
      <c r="I25" s="696"/>
      <c r="J25" s="697"/>
      <c r="K25" s="700"/>
      <c r="L25" s="701"/>
      <c r="M25" s="151"/>
      <c r="N25" s="162" t="s">
        <v>226</v>
      </c>
      <c r="O25" s="151"/>
      <c r="P25" s="700"/>
      <c r="Q25" s="701"/>
      <c r="R25" s="704"/>
      <c r="S25" s="704"/>
      <c r="T25" s="704"/>
      <c r="U25" s="704"/>
      <c r="V25" s="705"/>
      <c r="W25" s="116"/>
      <c r="X25" s="708"/>
      <c r="Y25" s="709"/>
      <c r="Z25" s="709"/>
      <c r="AA25" s="711"/>
    </row>
    <row r="26" spans="2:27" ht="15.75" customHeight="1" x14ac:dyDescent="0.4">
      <c r="B26" s="687">
        <v>7</v>
      </c>
      <c r="C26" s="688"/>
      <c r="D26" s="689"/>
      <c r="E26" s="690"/>
      <c r="F26" s="719"/>
      <c r="G26" s="719"/>
      <c r="H26" s="719"/>
      <c r="I26" s="719"/>
      <c r="J26" s="720"/>
      <c r="K26" s="698"/>
      <c r="L26" s="699"/>
      <c r="M26" s="163"/>
      <c r="N26" s="164" t="s">
        <v>226</v>
      </c>
      <c r="O26" s="163"/>
      <c r="P26" s="721"/>
      <c r="Q26" s="722"/>
      <c r="R26" s="704"/>
      <c r="S26" s="704"/>
      <c r="T26" s="704"/>
      <c r="U26" s="704"/>
      <c r="V26" s="705"/>
      <c r="W26" s="116"/>
      <c r="X26" s="723"/>
      <c r="Y26" s="724"/>
      <c r="Z26" s="724"/>
      <c r="AA26" s="725"/>
    </row>
    <row r="27" spans="2:27" ht="15.75" customHeight="1" x14ac:dyDescent="0.4">
      <c r="B27" s="687"/>
      <c r="C27" s="688"/>
      <c r="D27" s="689"/>
      <c r="E27" s="690"/>
      <c r="F27" s="696"/>
      <c r="G27" s="696"/>
      <c r="H27" s="696"/>
      <c r="I27" s="696"/>
      <c r="J27" s="697"/>
      <c r="K27" s="700"/>
      <c r="L27" s="701"/>
      <c r="M27" s="151"/>
      <c r="N27" s="162" t="s">
        <v>226</v>
      </c>
      <c r="O27" s="151"/>
      <c r="P27" s="700"/>
      <c r="Q27" s="701"/>
      <c r="R27" s="704"/>
      <c r="S27" s="704"/>
      <c r="T27" s="704"/>
      <c r="U27" s="704"/>
      <c r="V27" s="705"/>
      <c r="W27" s="116"/>
      <c r="X27" s="723"/>
      <c r="Y27" s="724"/>
      <c r="Z27" s="724"/>
      <c r="AA27" s="725"/>
    </row>
    <row r="28" spans="2:27" ht="15.75" customHeight="1" x14ac:dyDescent="0.4">
      <c r="B28" s="687">
        <v>8</v>
      </c>
      <c r="C28" s="688"/>
      <c r="D28" s="689"/>
      <c r="E28" s="690"/>
      <c r="F28" s="719"/>
      <c r="G28" s="719"/>
      <c r="H28" s="719"/>
      <c r="I28" s="719"/>
      <c r="J28" s="720"/>
      <c r="K28" s="698"/>
      <c r="L28" s="699"/>
      <c r="M28" s="163"/>
      <c r="N28" s="164" t="s">
        <v>226</v>
      </c>
      <c r="O28" s="163"/>
      <c r="P28" s="721"/>
      <c r="Q28" s="722"/>
      <c r="R28" s="704"/>
      <c r="S28" s="704"/>
      <c r="T28" s="704"/>
      <c r="U28" s="704"/>
      <c r="V28" s="705"/>
      <c r="W28" s="116"/>
      <c r="X28" s="723"/>
      <c r="Y28" s="724"/>
      <c r="Z28" s="724"/>
      <c r="AA28" s="725"/>
    </row>
    <row r="29" spans="2:27" ht="15.75" customHeight="1" x14ac:dyDescent="0.4">
      <c r="B29" s="687"/>
      <c r="C29" s="688"/>
      <c r="D29" s="689"/>
      <c r="E29" s="690"/>
      <c r="F29" s="696"/>
      <c r="G29" s="696"/>
      <c r="H29" s="696"/>
      <c r="I29" s="696"/>
      <c r="J29" s="697"/>
      <c r="K29" s="700"/>
      <c r="L29" s="701"/>
      <c r="M29" s="151"/>
      <c r="N29" s="162" t="s">
        <v>226</v>
      </c>
      <c r="O29" s="151"/>
      <c r="P29" s="700"/>
      <c r="Q29" s="701"/>
      <c r="R29" s="704"/>
      <c r="S29" s="704"/>
      <c r="T29" s="704"/>
      <c r="U29" s="704"/>
      <c r="V29" s="705"/>
      <c r="W29" s="116"/>
      <c r="X29" s="723"/>
      <c r="Y29" s="724"/>
      <c r="Z29" s="724"/>
      <c r="AA29" s="725"/>
    </row>
    <row r="30" spans="2:27" ht="15.75" customHeight="1" x14ac:dyDescent="0.4">
      <c r="B30" s="687">
        <v>9</v>
      </c>
      <c r="C30" s="688"/>
      <c r="D30" s="689"/>
      <c r="E30" s="690"/>
      <c r="F30" s="719"/>
      <c r="G30" s="719"/>
      <c r="H30" s="719"/>
      <c r="I30" s="719"/>
      <c r="J30" s="720"/>
      <c r="K30" s="698"/>
      <c r="L30" s="699"/>
      <c r="M30" s="163"/>
      <c r="N30" s="164" t="s">
        <v>226</v>
      </c>
      <c r="O30" s="163"/>
      <c r="P30" s="721"/>
      <c r="Q30" s="722"/>
      <c r="R30" s="704"/>
      <c r="S30" s="704"/>
      <c r="T30" s="704"/>
      <c r="U30" s="704"/>
      <c r="V30" s="705"/>
      <c r="W30" s="116"/>
      <c r="X30" s="723"/>
      <c r="Y30" s="724"/>
      <c r="Z30" s="724"/>
      <c r="AA30" s="725"/>
    </row>
    <row r="31" spans="2:27" ht="15.75" customHeight="1" x14ac:dyDescent="0.4">
      <c r="B31" s="687"/>
      <c r="C31" s="688"/>
      <c r="D31" s="689"/>
      <c r="E31" s="690"/>
      <c r="F31" s="696"/>
      <c r="G31" s="696"/>
      <c r="H31" s="696"/>
      <c r="I31" s="696"/>
      <c r="J31" s="697"/>
      <c r="K31" s="700"/>
      <c r="L31" s="701"/>
      <c r="M31" s="151"/>
      <c r="N31" s="162" t="s">
        <v>226</v>
      </c>
      <c r="O31" s="151"/>
      <c r="P31" s="700"/>
      <c r="Q31" s="701"/>
      <c r="R31" s="704"/>
      <c r="S31" s="704"/>
      <c r="T31" s="704"/>
      <c r="U31" s="704"/>
      <c r="V31" s="705"/>
      <c r="W31" s="116"/>
      <c r="X31" s="723"/>
      <c r="Y31" s="724"/>
      <c r="Z31" s="724"/>
      <c r="AA31" s="725"/>
    </row>
    <row r="32" spans="2:27" ht="15.75" customHeight="1" x14ac:dyDescent="0.4">
      <c r="B32" s="687">
        <v>10</v>
      </c>
      <c r="C32" s="688"/>
      <c r="D32" s="689"/>
      <c r="E32" s="690"/>
      <c r="F32" s="719"/>
      <c r="G32" s="719"/>
      <c r="H32" s="719"/>
      <c r="I32" s="719"/>
      <c r="J32" s="720"/>
      <c r="K32" s="698"/>
      <c r="L32" s="699"/>
      <c r="M32" s="163"/>
      <c r="N32" s="164" t="s">
        <v>226</v>
      </c>
      <c r="O32" s="163"/>
      <c r="P32" s="721"/>
      <c r="Q32" s="722"/>
      <c r="R32" s="704"/>
      <c r="S32" s="704"/>
      <c r="T32" s="704"/>
      <c r="U32" s="704"/>
      <c r="V32" s="705"/>
      <c r="W32" s="116"/>
      <c r="X32" s="723"/>
      <c r="Y32" s="724"/>
      <c r="Z32" s="724"/>
      <c r="AA32" s="725"/>
    </row>
    <row r="33" spans="2:31" ht="15.75" customHeight="1" thickBot="1" x14ac:dyDescent="0.45">
      <c r="B33" s="749"/>
      <c r="C33" s="755"/>
      <c r="D33" s="756"/>
      <c r="E33" s="757"/>
      <c r="F33" s="758"/>
      <c r="G33" s="758"/>
      <c r="H33" s="758"/>
      <c r="I33" s="758"/>
      <c r="J33" s="759"/>
      <c r="K33" s="760"/>
      <c r="L33" s="761"/>
      <c r="M33" s="182"/>
      <c r="N33" s="183" t="s">
        <v>226</v>
      </c>
      <c r="O33" s="182"/>
      <c r="P33" s="760"/>
      <c r="Q33" s="761"/>
      <c r="R33" s="750"/>
      <c r="S33" s="750"/>
      <c r="T33" s="750"/>
      <c r="U33" s="750"/>
      <c r="V33" s="751"/>
      <c r="W33" s="116"/>
      <c r="X33" s="762"/>
      <c r="Y33" s="763"/>
      <c r="Z33" s="763"/>
      <c r="AA33" s="764"/>
    </row>
    <row r="34" spans="2:31" ht="15.75" customHeight="1" x14ac:dyDescent="0.4"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53"/>
      <c r="O34" s="115"/>
      <c r="P34" s="114"/>
      <c r="Q34" s="114"/>
      <c r="R34" s="114"/>
      <c r="S34" s="114"/>
      <c r="T34" s="114"/>
      <c r="U34" s="114"/>
      <c r="V34" s="114"/>
      <c r="W34" s="116"/>
      <c r="X34" s="114"/>
      <c r="Y34" s="114"/>
      <c r="Z34" s="114"/>
      <c r="AA34" s="114"/>
    </row>
    <row r="35" spans="2:31" ht="15.75" customHeight="1" thickBot="1" x14ac:dyDescent="0.45">
      <c r="P35" s="695" t="s">
        <v>227</v>
      </c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695"/>
    </row>
    <row r="36" spans="2:31" ht="20.100000000000001" customHeight="1" thickBot="1" x14ac:dyDescent="0.45">
      <c r="B36" s="766" t="str">
        <f>K8</f>
        <v>Bブロック</v>
      </c>
      <c r="C36" s="742"/>
      <c r="D36" s="742"/>
      <c r="E36" s="743"/>
      <c r="F36" s="744" t="str">
        <f>B37</f>
        <v>昭和・戸祭ＳＣ</v>
      </c>
      <c r="G36" s="744"/>
      <c r="H36" s="744"/>
      <c r="I36" s="684"/>
      <c r="J36" s="683" t="str">
        <f>B38</f>
        <v>ともぞうＳＣ</v>
      </c>
      <c r="K36" s="744"/>
      <c r="L36" s="744"/>
      <c r="M36" s="684"/>
      <c r="N36" s="683" t="str">
        <f>B39</f>
        <v>宝木キッカーズ</v>
      </c>
      <c r="O36" s="744"/>
      <c r="P36" s="744"/>
      <c r="Q36" s="684"/>
      <c r="R36" s="728"/>
      <c r="S36" s="729"/>
      <c r="T36" s="729"/>
      <c r="U36" s="730"/>
      <c r="V36" s="683" t="s">
        <v>228</v>
      </c>
      <c r="W36" s="684"/>
      <c r="X36" s="683" t="s">
        <v>223</v>
      </c>
      <c r="Y36" s="684"/>
      <c r="Z36" s="683" t="s">
        <v>229</v>
      </c>
      <c r="AA36" s="684"/>
      <c r="AB36" s="683" t="s">
        <v>281</v>
      </c>
      <c r="AC36" s="684"/>
      <c r="AD36" s="739" t="s">
        <v>230</v>
      </c>
      <c r="AE36" s="740"/>
    </row>
    <row r="37" spans="2:31" ht="20.100000000000001" customHeight="1" x14ac:dyDescent="0.4">
      <c r="B37" s="691" t="str">
        <f>N8</f>
        <v>昭和・戸祭ＳＣ</v>
      </c>
      <c r="C37" s="702"/>
      <c r="D37" s="702"/>
      <c r="E37" s="703"/>
      <c r="F37" s="173"/>
      <c r="G37" s="173"/>
      <c r="H37" s="173"/>
      <c r="I37" s="174"/>
      <c r="J37" s="110" t="str">
        <f>IF(K37&gt;M37,"○",IF(K37&lt;M37,"×",IF(K37=M37,"△")))</f>
        <v>△</v>
      </c>
      <c r="K37" s="108"/>
      <c r="L37" s="166" t="s">
        <v>226</v>
      </c>
      <c r="M37" s="110"/>
      <c r="N37" s="97" t="str">
        <f>IF(O37&gt;Q37,"○",IF(O37&lt;Q37,"×",IF(O37=Q37,"△")))</f>
        <v>△</v>
      </c>
      <c r="O37" s="108"/>
      <c r="P37" s="166" t="s">
        <v>226</v>
      </c>
      <c r="Q37" s="109"/>
      <c r="R37" s="731"/>
      <c r="S37" s="732"/>
      <c r="T37" s="732"/>
      <c r="U37" s="733"/>
      <c r="V37" s="338">
        <f>COUNTIF(F37:F37:N37,"○")*3+COUNTIF(F37:N37,"△")</f>
        <v>2</v>
      </c>
      <c r="W37" s="339" t="e">
        <f>COUNTIF(#REF!,"○")*3+COUNTIF(#REF!,"△")</f>
        <v>#REF!</v>
      </c>
      <c r="X37" s="337">
        <f>K37+O37</f>
        <v>0</v>
      </c>
      <c r="Y37" s="339"/>
      <c r="Z37" s="337">
        <f>M37+Q37</f>
        <v>0</v>
      </c>
      <c r="AA37" s="339"/>
      <c r="AB37" s="685">
        <f>X37-Z37</f>
        <v>0</v>
      </c>
      <c r="AC37" s="686"/>
      <c r="AD37" s="737"/>
      <c r="AE37" s="738"/>
    </row>
    <row r="38" spans="2:31" ht="20.100000000000001" customHeight="1" x14ac:dyDescent="0.4">
      <c r="B38" s="687" t="str">
        <f>N9</f>
        <v>ともぞうＳＣ</v>
      </c>
      <c r="C38" s="704"/>
      <c r="D38" s="704"/>
      <c r="E38" s="705"/>
      <c r="F38" s="92" t="str">
        <f>IF(G38&gt;I38,"○",IF(G38&lt;I38,"×",IF(G38=I38,"△")))</f>
        <v>△</v>
      </c>
      <c r="G38" s="167"/>
      <c r="H38" s="168" t="s">
        <v>226</v>
      </c>
      <c r="I38" s="93"/>
      <c r="J38" s="175"/>
      <c r="K38" s="175"/>
      <c r="L38" s="175"/>
      <c r="M38" s="175"/>
      <c r="N38" s="91" t="str">
        <f>IF(O38&gt;Q38,"○",IF(O38&lt;Q38,"×",IF(O38=Q38,"△")))</f>
        <v>△</v>
      </c>
      <c r="O38" s="167"/>
      <c r="P38" s="168" t="s">
        <v>226</v>
      </c>
      <c r="Q38" s="93"/>
      <c r="R38" s="731"/>
      <c r="S38" s="732"/>
      <c r="T38" s="732"/>
      <c r="U38" s="733"/>
      <c r="V38" s="338">
        <f>COUNTIF(F38:F38:N38,"○")*3+COUNTIF(F38:N38,"△")</f>
        <v>2</v>
      </c>
      <c r="W38" s="339" t="e">
        <f>COUNTIF(#REF!,"○")*3+COUNTIF(#REF!,"△")</f>
        <v>#REF!</v>
      </c>
      <c r="X38" s="337">
        <f t="shared" ref="X38:X39" si="0">K38+O38</f>
        <v>0</v>
      </c>
      <c r="Y38" s="339"/>
      <c r="Z38" s="337">
        <f t="shared" ref="Z38:Z39" si="1">M38+Q38</f>
        <v>0</v>
      </c>
      <c r="AA38" s="339"/>
      <c r="AB38" s="345">
        <f t="shared" ref="AB38:AB39" si="2">X38-Z38</f>
        <v>0</v>
      </c>
      <c r="AC38" s="745"/>
      <c r="AD38" s="737"/>
      <c r="AE38" s="738"/>
    </row>
    <row r="39" spans="2:31" ht="20.100000000000001" customHeight="1" thickBot="1" x14ac:dyDescent="0.45">
      <c r="B39" s="749" t="str">
        <f>N10</f>
        <v>宝木キッカーズ</v>
      </c>
      <c r="C39" s="750"/>
      <c r="D39" s="750"/>
      <c r="E39" s="751"/>
      <c r="F39" s="169" t="str">
        <f>IF(G39&gt;I39,"○",IF(G39&lt;I39,"×",IF(G39=I39,"△")))</f>
        <v>△</v>
      </c>
      <c r="G39" s="170"/>
      <c r="H39" s="171" t="s">
        <v>226</v>
      </c>
      <c r="I39" s="172"/>
      <c r="J39" s="169" t="str">
        <f>IF(K39&gt;M39,"○",IF(K39&lt;M39,"×",IF(K39=M39,"△")))</f>
        <v>△</v>
      </c>
      <c r="K39" s="170"/>
      <c r="L39" s="171" t="s">
        <v>226</v>
      </c>
      <c r="M39" s="169"/>
      <c r="N39" s="176"/>
      <c r="O39" s="177"/>
      <c r="P39" s="178"/>
      <c r="Q39" s="179"/>
      <c r="R39" s="734"/>
      <c r="S39" s="735"/>
      <c r="T39" s="735"/>
      <c r="U39" s="736"/>
      <c r="V39" s="752">
        <f>COUNTIF(F39:F39:N39,"○")*3+COUNTIF(F39:N39,"△")</f>
        <v>2</v>
      </c>
      <c r="W39" s="753" t="e">
        <f>COUNTIF(#REF!,"○")*3+COUNTIF(#REF!,"△")</f>
        <v>#REF!</v>
      </c>
      <c r="X39" s="754">
        <f t="shared" si="0"/>
        <v>0</v>
      </c>
      <c r="Y39" s="753"/>
      <c r="Z39" s="754">
        <f t="shared" si="1"/>
        <v>0</v>
      </c>
      <c r="AA39" s="753"/>
      <c r="AB39" s="746">
        <f t="shared" si="2"/>
        <v>0</v>
      </c>
      <c r="AC39" s="747"/>
      <c r="AD39" s="726"/>
      <c r="AE39" s="727"/>
    </row>
    <row r="40" spans="2:31" ht="9" customHeight="1" thickBot="1" x14ac:dyDescent="0.45"/>
    <row r="41" spans="2:31" ht="20.100000000000001" customHeight="1" thickBot="1" x14ac:dyDescent="0.45">
      <c r="B41" s="741"/>
      <c r="C41" s="742"/>
      <c r="D41" s="742"/>
      <c r="E41" s="743"/>
      <c r="F41" s="744">
        <f>B42</f>
        <v>0</v>
      </c>
      <c r="G41" s="744"/>
      <c r="H41" s="744"/>
      <c r="I41" s="684"/>
      <c r="J41" s="683">
        <f>B43</f>
        <v>0</v>
      </c>
      <c r="K41" s="744"/>
      <c r="L41" s="744"/>
      <c r="M41" s="684"/>
      <c r="N41" s="683">
        <f>B44</f>
        <v>0</v>
      </c>
      <c r="O41" s="744"/>
      <c r="P41" s="744"/>
      <c r="Q41" s="684"/>
      <c r="R41" s="728"/>
      <c r="S41" s="729"/>
      <c r="T41" s="729"/>
      <c r="U41" s="730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683" t="s">
        <v>281</v>
      </c>
      <c r="AC41" s="684"/>
      <c r="AD41" s="739" t="s">
        <v>230</v>
      </c>
      <c r="AE41" s="740"/>
    </row>
    <row r="42" spans="2:31" ht="20.100000000000001" customHeight="1" x14ac:dyDescent="0.4">
      <c r="B42" s="691"/>
      <c r="C42" s="702"/>
      <c r="D42" s="702"/>
      <c r="E42" s="703"/>
      <c r="F42" s="173"/>
      <c r="G42" s="173"/>
      <c r="H42" s="173"/>
      <c r="I42" s="174"/>
      <c r="J42" s="110" t="str">
        <f>IF(K42&gt;M42,"○",IF(K42&lt;M42,"×",IF(K42=M42,"△")))</f>
        <v>△</v>
      </c>
      <c r="K42" s="108"/>
      <c r="L42" s="166" t="s">
        <v>226</v>
      </c>
      <c r="M42" s="110"/>
      <c r="N42" s="97" t="str">
        <f>IF(O42&gt;Q42,"○",IF(O42&lt;Q42,"×",IF(O42=Q42,"△")))</f>
        <v>△</v>
      </c>
      <c r="O42" s="108"/>
      <c r="P42" s="166" t="s">
        <v>226</v>
      </c>
      <c r="Q42" s="109"/>
      <c r="R42" s="731"/>
      <c r="S42" s="732"/>
      <c r="T42" s="732"/>
      <c r="U42" s="733"/>
      <c r="V42" s="338">
        <f>COUNTIF(F42:F42:N42,"○")*3+COUNTIF(F42:N42,"△")</f>
        <v>2</v>
      </c>
      <c r="W42" s="339" t="e">
        <f>COUNTIF(#REF!,"○")*3+COUNTIF(#REF!,"△")</f>
        <v>#REF!</v>
      </c>
      <c r="X42" s="337">
        <f>K42+O42</f>
        <v>0</v>
      </c>
      <c r="Y42" s="339"/>
      <c r="Z42" s="337">
        <f>M42+Q42</f>
        <v>0</v>
      </c>
      <c r="AA42" s="339"/>
      <c r="AB42" s="685">
        <f>X42-Z42</f>
        <v>0</v>
      </c>
      <c r="AC42" s="686"/>
      <c r="AD42" s="737"/>
      <c r="AE42" s="738"/>
    </row>
    <row r="43" spans="2:31" ht="20.100000000000001" customHeight="1" x14ac:dyDescent="0.4">
      <c r="B43" s="687"/>
      <c r="C43" s="704"/>
      <c r="D43" s="704"/>
      <c r="E43" s="705"/>
      <c r="F43" s="92" t="str">
        <f>IF(G43&gt;I43,"○",IF(G43&lt;I43,"×",IF(G43=I43,"△")))</f>
        <v>△</v>
      </c>
      <c r="G43" s="167"/>
      <c r="H43" s="168" t="s">
        <v>226</v>
      </c>
      <c r="I43" s="93"/>
      <c r="J43" s="175"/>
      <c r="K43" s="175"/>
      <c r="L43" s="175"/>
      <c r="M43" s="175"/>
      <c r="N43" s="91" t="str">
        <f>IF(O43&gt;Q43,"○",IF(O43&lt;Q43,"×",IF(O43=Q43,"△")))</f>
        <v>△</v>
      </c>
      <c r="O43" s="167"/>
      <c r="P43" s="168" t="s">
        <v>226</v>
      </c>
      <c r="Q43" s="93"/>
      <c r="R43" s="731"/>
      <c r="S43" s="732"/>
      <c r="T43" s="732"/>
      <c r="U43" s="733"/>
      <c r="V43" s="338">
        <f>COUNTIF(F43:F43:N43,"○")*3+COUNTIF(F43:N43,"△")</f>
        <v>2</v>
      </c>
      <c r="W43" s="339" t="e">
        <f>COUNTIF(#REF!,"○")*3+COUNTIF(#REF!,"△")</f>
        <v>#REF!</v>
      </c>
      <c r="X43" s="337">
        <f t="shared" ref="X43:X44" si="3">K43+O43</f>
        <v>0</v>
      </c>
      <c r="Y43" s="339"/>
      <c r="Z43" s="337">
        <f t="shared" ref="Z43:Z44" si="4">M43+Q43</f>
        <v>0</v>
      </c>
      <c r="AA43" s="339"/>
      <c r="AB43" s="345">
        <f t="shared" ref="AB43:AB44" si="5">X43-Z43</f>
        <v>0</v>
      </c>
      <c r="AC43" s="745"/>
      <c r="AD43" s="737"/>
      <c r="AE43" s="738"/>
    </row>
    <row r="44" spans="2:31" ht="20.100000000000001" customHeight="1" thickBot="1" x14ac:dyDescent="0.45">
      <c r="B44" s="749"/>
      <c r="C44" s="750"/>
      <c r="D44" s="750"/>
      <c r="E44" s="751"/>
      <c r="F44" s="169" t="str">
        <f>IF(G44&gt;I44,"○",IF(G44&lt;I44,"×",IF(G44=I44,"△")))</f>
        <v>△</v>
      </c>
      <c r="G44" s="170"/>
      <c r="H44" s="171" t="s">
        <v>226</v>
      </c>
      <c r="I44" s="172"/>
      <c r="J44" s="169" t="str">
        <f>IF(K44&gt;M44,"○",IF(K44&lt;M44,"×",IF(K44=M44,"△")))</f>
        <v>△</v>
      </c>
      <c r="K44" s="170"/>
      <c r="L44" s="171" t="s">
        <v>226</v>
      </c>
      <c r="M44" s="169"/>
      <c r="N44" s="176"/>
      <c r="O44" s="177"/>
      <c r="P44" s="178"/>
      <c r="Q44" s="179"/>
      <c r="R44" s="734"/>
      <c r="S44" s="735"/>
      <c r="T44" s="735"/>
      <c r="U44" s="736"/>
      <c r="V44" s="752">
        <f>COUNTIF(F44:F44:N44,"○")*3+COUNTIF(F44:N44,"△")</f>
        <v>2</v>
      </c>
      <c r="W44" s="753" t="e">
        <f>COUNTIF(#REF!,"○")*3+COUNTIF(#REF!,"△")</f>
        <v>#REF!</v>
      </c>
      <c r="X44" s="754">
        <f t="shared" si="3"/>
        <v>0</v>
      </c>
      <c r="Y44" s="753"/>
      <c r="Z44" s="754">
        <f t="shared" si="4"/>
        <v>0</v>
      </c>
      <c r="AA44" s="753"/>
      <c r="AB44" s="746">
        <f t="shared" si="5"/>
        <v>0</v>
      </c>
      <c r="AC44" s="747"/>
      <c r="AD44" s="726"/>
      <c r="AE44" s="727"/>
    </row>
    <row r="45" spans="2:31" x14ac:dyDescent="0.4">
      <c r="AD45" s="64"/>
    </row>
  </sheetData>
  <mergeCells count="155">
    <mergeCell ref="X43:Y43"/>
    <mergeCell ref="Z43:AA43"/>
    <mergeCell ref="B44:E44"/>
    <mergeCell ref="V44:W44"/>
    <mergeCell ref="X44:Y44"/>
    <mergeCell ref="Z44:AA44"/>
    <mergeCell ref="X41:Y41"/>
    <mergeCell ref="Z41:AA41"/>
    <mergeCell ref="B42:E42"/>
    <mergeCell ref="V42:W42"/>
    <mergeCell ref="X42:Y42"/>
    <mergeCell ref="Z42:AA42"/>
    <mergeCell ref="B41:E41"/>
    <mergeCell ref="F41:I41"/>
    <mergeCell ref="J41:M41"/>
    <mergeCell ref="N41:Q41"/>
    <mergeCell ref="R41:U44"/>
    <mergeCell ref="V41:W41"/>
    <mergeCell ref="B43:E43"/>
    <mergeCell ref="V43:W43"/>
    <mergeCell ref="AB36:AC36"/>
    <mergeCell ref="AD36:AE36"/>
    <mergeCell ref="AB37:AC37"/>
    <mergeCell ref="AD37:AE37"/>
    <mergeCell ref="AB38:AC38"/>
    <mergeCell ref="AD38:AE38"/>
    <mergeCell ref="AB39:AC39"/>
    <mergeCell ref="AD39:AE39"/>
    <mergeCell ref="V38:W38"/>
    <mergeCell ref="X38:Y38"/>
    <mergeCell ref="Z38:AA38"/>
    <mergeCell ref="V39:W39"/>
    <mergeCell ref="X39:Y39"/>
    <mergeCell ref="Z39:AA39"/>
    <mergeCell ref="B37:E37"/>
    <mergeCell ref="V37:W37"/>
    <mergeCell ref="X37:Y37"/>
    <mergeCell ref="Z37:AA37"/>
    <mergeCell ref="P35:AA35"/>
    <mergeCell ref="B36:E36"/>
    <mergeCell ref="F36:I36"/>
    <mergeCell ref="J36:M36"/>
    <mergeCell ref="N36:Q36"/>
    <mergeCell ref="R36:U39"/>
    <mergeCell ref="V36:W36"/>
    <mergeCell ref="X36:Y36"/>
    <mergeCell ref="Z36:AA36"/>
    <mergeCell ref="B38:E38"/>
    <mergeCell ref="B39:E39"/>
    <mergeCell ref="X30:Y31"/>
    <mergeCell ref="Z30:AA31"/>
    <mergeCell ref="B32:B33"/>
    <mergeCell ref="C32:E33"/>
    <mergeCell ref="F32:J33"/>
    <mergeCell ref="K32:L33"/>
    <mergeCell ref="P32:Q33"/>
    <mergeCell ref="R32:V33"/>
    <mergeCell ref="X32:Y33"/>
    <mergeCell ref="Z32:AA33"/>
    <mergeCell ref="B30:B31"/>
    <mergeCell ref="C30:E31"/>
    <mergeCell ref="F30:J31"/>
    <mergeCell ref="K30:L31"/>
    <mergeCell ref="P30:Q31"/>
    <mergeCell ref="R30:V31"/>
    <mergeCell ref="B28:B29"/>
    <mergeCell ref="C28:E29"/>
    <mergeCell ref="F28:J29"/>
    <mergeCell ref="K28:L29"/>
    <mergeCell ref="P28:Q29"/>
    <mergeCell ref="R28:V29"/>
    <mergeCell ref="X28:Y29"/>
    <mergeCell ref="Z28:AA29"/>
    <mergeCell ref="B26:B27"/>
    <mergeCell ref="C26:E27"/>
    <mergeCell ref="F26:J27"/>
    <mergeCell ref="K26:L27"/>
    <mergeCell ref="P26:Q27"/>
    <mergeCell ref="R26:V27"/>
    <mergeCell ref="B24:B25"/>
    <mergeCell ref="C24:E25"/>
    <mergeCell ref="F24:J25"/>
    <mergeCell ref="K24:L25"/>
    <mergeCell ref="P24:Q25"/>
    <mergeCell ref="R24:V25"/>
    <mergeCell ref="X24:Y25"/>
    <mergeCell ref="Z24:AA25"/>
    <mergeCell ref="B22:B23"/>
    <mergeCell ref="C22:E23"/>
    <mergeCell ref="F22:J23"/>
    <mergeCell ref="K22:L23"/>
    <mergeCell ref="P22:Q23"/>
    <mergeCell ref="R22:V23"/>
    <mergeCell ref="B20:B21"/>
    <mergeCell ref="C20:E21"/>
    <mergeCell ref="F20:J21"/>
    <mergeCell ref="K20:L21"/>
    <mergeCell ref="P20:Q21"/>
    <mergeCell ref="R20:V21"/>
    <mergeCell ref="X20:Y21"/>
    <mergeCell ref="Z20:AA21"/>
    <mergeCell ref="B18:B19"/>
    <mergeCell ref="C18:E19"/>
    <mergeCell ref="F18:J19"/>
    <mergeCell ref="K18:L19"/>
    <mergeCell ref="P18:Q19"/>
    <mergeCell ref="R18:V19"/>
    <mergeCell ref="B16:B17"/>
    <mergeCell ref="C16:E17"/>
    <mergeCell ref="F16:J17"/>
    <mergeCell ref="K16:L17"/>
    <mergeCell ref="P16:Q17"/>
    <mergeCell ref="R16:V17"/>
    <mergeCell ref="X16:Y17"/>
    <mergeCell ref="Z16:AA17"/>
    <mergeCell ref="B14:B15"/>
    <mergeCell ref="C14:E15"/>
    <mergeCell ref="F14:J15"/>
    <mergeCell ref="K14:L15"/>
    <mergeCell ref="P14:Q15"/>
    <mergeCell ref="R14:V15"/>
    <mergeCell ref="V5:AA5"/>
    <mergeCell ref="B8:C10"/>
    <mergeCell ref="E8:I8"/>
    <mergeCell ref="K8:L10"/>
    <mergeCell ref="N8:R8"/>
    <mergeCell ref="T8:U10"/>
    <mergeCell ref="W8:AA8"/>
    <mergeCell ref="E9:I9"/>
    <mergeCell ref="N9:R9"/>
    <mergeCell ref="W9:AA9"/>
    <mergeCell ref="AB41:AC41"/>
    <mergeCell ref="AD41:AE41"/>
    <mergeCell ref="AB42:AC42"/>
    <mergeCell ref="AD42:AE42"/>
    <mergeCell ref="AB43:AC43"/>
    <mergeCell ref="AD43:AE43"/>
    <mergeCell ref="AB44:AC44"/>
    <mergeCell ref="AD44:AE44"/>
    <mergeCell ref="E10:I10"/>
    <mergeCell ref="N10:R10"/>
    <mergeCell ref="W10:AA10"/>
    <mergeCell ref="C13:E13"/>
    <mergeCell ref="F13:J13"/>
    <mergeCell ref="K13:Q13"/>
    <mergeCell ref="R13:V13"/>
    <mergeCell ref="X13:AA13"/>
    <mergeCell ref="X14:Y15"/>
    <mergeCell ref="Z14:AA15"/>
    <mergeCell ref="X18:Y19"/>
    <mergeCell ref="Z18:AA19"/>
    <mergeCell ref="X22:Y23"/>
    <mergeCell ref="Z22:AA23"/>
    <mergeCell ref="X26:Y27"/>
    <mergeCell ref="Z26:AA27"/>
  </mergeCells>
  <phoneticPr fontId="10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658E-40EA-4D81-B3FF-BF86B4C32AE1}">
  <dimension ref="B4:AD45"/>
  <sheetViews>
    <sheetView view="pageBreakPreview" zoomScaleNormal="100" zoomScaleSheetLayoutView="100" workbookViewId="0">
      <selection activeCell="AG1" sqref="AG1"/>
    </sheetView>
  </sheetViews>
  <sheetFormatPr defaultRowHeight="14.25" x14ac:dyDescent="0.4"/>
  <cols>
    <col min="1" max="1" width="3.375" style="154" customWidth="1"/>
    <col min="2" max="29" width="3.125" style="154" customWidth="1"/>
    <col min="30" max="30" width="5.625" style="154" customWidth="1"/>
    <col min="31" max="42" width="3.625" style="154" customWidth="1"/>
    <col min="43" max="16384" width="9" style="154"/>
  </cols>
  <sheetData>
    <row r="4" spans="2:29" ht="18.75" customHeight="1" x14ac:dyDescent="0.4">
      <c r="W4" s="180"/>
      <c r="X4" s="180"/>
      <c r="Y4" s="180"/>
      <c r="Z4" s="180"/>
      <c r="AA4" s="180"/>
      <c r="AB4" s="152"/>
      <c r="AC4" s="152"/>
    </row>
    <row r="5" spans="2:29" ht="14.25" customHeight="1" x14ac:dyDescent="0.4">
      <c r="V5" s="748">
        <v>43617</v>
      </c>
      <c r="W5" s="748"/>
      <c r="X5" s="748"/>
      <c r="Y5" s="748"/>
      <c r="Z5" s="748"/>
      <c r="AA5" s="748"/>
    </row>
    <row r="7" spans="2:29" ht="6" customHeight="1" thickBot="1" x14ac:dyDescent="0.45"/>
    <row r="8" spans="2:29" ht="20.100000000000001" customHeight="1" thickTop="1" x14ac:dyDescent="0.4">
      <c r="C8" s="671" t="s">
        <v>269</v>
      </c>
      <c r="D8" s="672"/>
      <c r="E8" s="279">
        <v>1</v>
      </c>
      <c r="F8" s="680" t="s">
        <v>284</v>
      </c>
      <c r="G8" s="681"/>
      <c r="H8" s="681"/>
      <c r="I8" s="681"/>
      <c r="J8" s="682"/>
      <c r="N8" s="825"/>
      <c r="O8" s="826"/>
      <c r="P8" s="155"/>
      <c r="Q8" s="831"/>
      <c r="R8" s="832"/>
      <c r="S8" s="832"/>
      <c r="T8" s="832"/>
      <c r="U8" s="833"/>
    </row>
    <row r="9" spans="2:29" ht="20.100000000000001" customHeight="1" x14ac:dyDescent="0.4">
      <c r="C9" s="673"/>
      <c r="D9" s="674"/>
      <c r="E9" s="280">
        <v>2</v>
      </c>
      <c r="F9" s="677" t="s">
        <v>285</v>
      </c>
      <c r="G9" s="678"/>
      <c r="H9" s="678"/>
      <c r="I9" s="678"/>
      <c r="J9" s="679"/>
      <c r="N9" s="827"/>
      <c r="O9" s="828"/>
      <c r="P9" s="156"/>
      <c r="Q9" s="834"/>
      <c r="R9" s="835"/>
      <c r="S9" s="835"/>
      <c r="T9" s="835"/>
      <c r="U9" s="836"/>
    </row>
    <row r="10" spans="2:29" ht="20.100000000000001" customHeight="1" x14ac:dyDescent="0.4">
      <c r="C10" s="673"/>
      <c r="D10" s="674"/>
      <c r="E10" s="280">
        <v>3</v>
      </c>
      <c r="F10" s="677" t="s">
        <v>286</v>
      </c>
      <c r="G10" s="678"/>
      <c r="H10" s="678"/>
      <c r="I10" s="678"/>
      <c r="J10" s="679"/>
      <c r="N10" s="827"/>
      <c r="O10" s="828"/>
      <c r="P10" s="156"/>
      <c r="Q10" s="834"/>
      <c r="R10" s="835"/>
      <c r="S10" s="835"/>
      <c r="T10" s="835"/>
      <c r="U10" s="836"/>
    </row>
    <row r="11" spans="2:29" ht="20.100000000000001" customHeight="1" thickBot="1" x14ac:dyDescent="0.45">
      <c r="C11" s="675"/>
      <c r="D11" s="676"/>
      <c r="E11" s="281">
        <v>4</v>
      </c>
      <c r="F11" s="668" t="s">
        <v>287</v>
      </c>
      <c r="G11" s="669"/>
      <c r="H11" s="669"/>
      <c r="I11" s="669"/>
      <c r="J11" s="670"/>
      <c r="N11" s="829"/>
      <c r="O11" s="830"/>
      <c r="P11" s="157"/>
      <c r="Q11" s="822"/>
      <c r="R11" s="823"/>
      <c r="S11" s="823"/>
      <c r="T11" s="823"/>
      <c r="U11" s="824"/>
    </row>
    <row r="12" spans="2:29" ht="7.5" customHeight="1" thickTop="1" x14ac:dyDescent="0.4"/>
    <row r="13" spans="2:29" ht="15.75" customHeight="1" thickBot="1" x14ac:dyDescent="0.45">
      <c r="C13" s="61" t="s">
        <v>296</v>
      </c>
    </row>
    <row r="14" spans="2:29" ht="20.25" customHeight="1" thickBot="1" x14ac:dyDescent="0.45">
      <c r="B14" s="158"/>
      <c r="C14" s="715" t="s">
        <v>222</v>
      </c>
      <c r="D14" s="713"/>
      <c r="E14" s="714"/>
      <c r="F14" s="712" t="s">
        <v>225</v>
      </c>
      <c r="G14" s="713"/>
      <c r="H14" s="713"/>
      <c r="I14" s="713"/>
      <c r="J14" s="716"/>
      <c r="K14" s="715" t="s">
        <v>223</v>
      </c>
      <c r="L14" s="713"/>
      <c r="M14" s="713"/>
      <c r="N14" s="713"/>
      <c r="O14" s="713"/>
      <c r="P14" s="713"/>
      <c r="Q14" s="716"/>
      <c r="R14" s="715" t="s">
        <v>225</v>
      </c>
      <c r="S14" s="713"/>
      <c r="T14" s="713"/>
      <c r="U14" s="713"/>
      <c r="V14" s="714"/>
      <c r="W14" s="113"/>
      <c r="X14" s="712" t="s">
        <v>283</v>
      </c>
      <c r="Y14" s="713"/>
      <c r="Z14" s="713"/>
      <c r="AA14" s="714"/>
      <c r="AB14" s="809"/>
      <c r="AC14" s="810"/>
    </row>
    <row r="15" spans="2:29" ht="15.75" customHeight="1" x14ac:dyDescent="0.4">
      <c r="B15" s="691">
        <v>1</v>
      </c>
      <c r="C15" s="692">
        <v>0.70833333333333337</v>
      </c>
      <c r="D15" s="693"/>
      <c r="E15" s="694"/>
      <c r="F15" s="811" t="str">
        <f>F8</f>
        <v>Ｓ４スペランツァ</v>
      </c>
      <c r="G15" s="812"/>
      <c r="H15" s="812"/>
      <c r="I15" s="812"/>
      <c r="J15" s="813"/>
      <c r="K15" s="814"/>
      <c r="L15" s="815"/>
      <c r="M15" s="160"/>
      <c r="N15" s="161" t="s">
        <v>226</v>
      </c>
      <c r="O15" s="160"/>
      <c r="P15" s="814"/>
      <c r="Q15" s="815"/>
      <c r="R15" s="816" t="str">
        <f>F9</f>
        <v>細谷ＳＣ</v>
      </c>
      <c r="S15" s="812"/>
      <c r="T15" s="812"/>
      <c r="U15" s="812"/>
      <c r="V15" s="817"/>
      <c r="W15" s="116"/>
      <c r="X15" s="818" t="s">
        <v>292</v>
      </c>
      <c r="Y15" s="819"/>
      <c r="Z15" s="820" t="s">
        <v>295</v>
      </c>
      <c r="AA15" s="821"/>
      <c r="AB15" s="776"/>
      <c r="AC15" s="777"/>
    </row>
    <row r="16" spans="2:29" ht="15.75" customHeight="1" x14ac:dyDescent="0.4">
      <c r="B16" s="687"/>
      <c r="C16" s="688"/>
      <c r="D16" s="689"/>
      <c r="E16" s="690"/>
      <c r="F16" s="792"/>
      <c r="G16" s="696"/>
      <c r="H16" s="696"/>
      <c r="I16" s="696"/>
      <c r="J16" s="697"/>
      <c r="K16" s="700"/>
      <c r="L16" s="701"/>
      <c r="M16" s="151"/>
      <c r="N16" s="162" t="s">
        <v>226</v>
      </c>
      <c r="O16" s="151"/>
      <c r="P16" s="700"/>
      <c r="Q16" s="701"/>
      <c r="R16" s="793"/>
      <c r="S16" s="696"/>
      <c r="T16" s="696"/>
      <c r="U16" s="696"/>
      <c r="V16" s="794"/>
      <c r="W16" s="116"/>
      <c r="X16" s="780"/>
      <c r="Y16" s="781"/>
      <c r="Z16" s="782"/>
      <c r="AA16" s="783"/>
      <c r="AB16" s="776"/>
      <c r="AC16" s="777"/>
    </row>
    <row r="17" spans="2:29" ht="15.75" customHeight="1" x14ac:dyDescent="0.4">
      <c r="B17" s="687">
        <v>2</v>
      </c>
      <c r="C17" s="688">
        <v>0.72569444444444453</v>
      </c>
      <c r="D17" s="689">
        <v>0.4375</v>
      </c>
      <c r="E17" s="690"/>
      <c r="F17" s="784" t="str">
        <f>F10</f>
        <v>ＦＣみらい Ｐ</v>
      </c>
      <c r="G17" s="719"/>
      <c r="H17" s="719"/>
      <c r="I17" s="719"/>
      <c r="J17" s="720"/>
      <c r="K17" s="721"/>
      <c r="L17" s="722"/>
      <c r="M17" s="163"/>
      <c r="N17" s="164" t="s">
        <v>226</v>
      </c>
      <c r="O17" s="163"/>
      <c r="P17" s="721"/>
      <c r="Q17" s="722"/>
      <c r="R17" s="786" t="str">
        <f>F11</f>
        <v>国本ＪＳＣ</v>
      </c>
      <c r="S17" s="719"/>
      <c r="T17" s="719"/>
      <c r="U17" s="719"/>
      <c r="V17" s="787"/>
      <c r="W17" s="116"/>
      <c r="X17" s="778" t="s">
        <v>293</v>
      </c>
      <c r="Y17" s="779"/>
      <c r="Z17" s="772" t="s">
        <v>294</v>
      </c>
      <c r="AA17" s="773"/>
      <c r="AB17" s="776"/>
      <c r="AC17" s="777"/>
    </row>
    <row r="18" spans="2:29" ht="15.75" customHeight="1" thickBot="1" x14ac:dyDescent="0.45">
      <c r="B18" s="798"/>
      <c r="C18" s="799"/>
      <c r="D18" s="800"/>
      <c r="E18" s="801"/>
      <c r="F18" s="802"/>
      <c r="G18" s="803"/>
      <c r="H18" s="803"/>
      <c r="I18" s="803"/>
      <c r="J18" s="804"/>
      <c r="K18" s="805"/>
      <c r="L18" s="806"/>
      <c r="M18" s="188"/>
      <c r="N18" s="189" t="s">
        <v>226</v>
      </c>
      <c r="O18" s="188"/>
      <c r="P18" s="805"/>
      <c r="Q18" s="806"/>
      <c r="R18" s="807"/>
      <c r="S18" s="803"/>
      <c r="T18" s="803"/>
      <c r="U18" s="803"/>
      <c r="V18" s="808"/>
      <c r="W18" s="116"/>
      <c r="X18" s="780"/>
      <c r="Y18" s="781"/>
      <c r="Z18" s="782"/>
      <c r="AA18" s="783"/>
      <c r="AB18" s="776"/>
      <c r="AC18" s="777"/>
    </row>
    <row r="19" spans="2:29" ht="15.75" customHeight="1" thickTop="1" x14ac:dyDescent="0.4">
      <c r="B19" s="691">
        <v>3</v>
      </c>
      <c r="C19" s="692">
        <v>0.75</v>
      </c>
      <c r="D19" s="693"/>
      <c r="E19" s="694"/>
      <c r="F19" s="795" t="str">
        <f>F8</f>
        <v>Ｓ４スペランツァ</v>
      </c>
      <c r="G19" s="695"/>
      <c r="H19" s="695"/>
      <c r="I19" s="695"/>
      <c r="J19" s="379"/>
      <c r="K19" s="698"/>
      <c r="L19" s="699"/>
      <c r="M19" s="160"/>
      <c r="N19" s="161" t="s">
        <v>226</v>
      </c>
      <c r="O19" s="160"/>
      <c r="P19" s="698"/>
      <c r="Q19" s="699"/>
      <c r="R19" s="796" t="str">
        <f>F10</f>
        <v>ＦＣみらい Ｐ</v>
      </c>
      <c r="S19" s="695"/>
      <c r="T19" s="695"/>
      <c r="U19" s="695"/>
      <c r="V19" s="797"/>
      <c r="W19" s="116"/>
      <c r="X19" s="778" t="s">
        <v>294</v>
      </c>
      <c r="Y19" s="779"/>
      <c r="Z19" s="772" t="s">
        <v>295</v>
      </c>
      <c r="AA19" s="773"/>
      <c r="AB19" s="776"/>
      <c r="AC19" s="777"/>
    </row>
    <row r="20" spans="2:29" ht="15.75" customHeight="1" x14ac:dyDescent="0.4">
      <c r="B20" s="687"/>
      <c r="C20" s="688"/>
      <c r="D20" s="689"/>
      <c r="E20" s="690"/>
      <c r="F20" s="792"/>
      <c r="G20" s="696"/>
      <c r="H20" s="696"/>
      <c r="I20" s="696"/>
      <c r="J20" s="697"/>
      <c r="K20" s="700"/>
      <c r="L20" s="701"/>
      <c r="M20" s="151"/>
      <c r="N20" s="162" t="s">
        <v>226</v>
      </c>
      <c r="O20" s="151"/>
      <c r="P20" s="700"/>
      <c r="Q20" s="701"/>
      <c r="R20" s="793"/>
      <c r="S20" s="696"/>
      <c r="T20" s="696"/>
      <c r="U20" s="696"/>
      <c r="V20" s="794"/>
      <c r="W20" s="116"/>
      <c r="X20" s="780"/>
      <c r="Y20" s="781"/>
      <c r="Z20" s="782"/>
      <c r="AA20" s="783"/>
      <c r="AB20" s="776"/>
      <c r="AC20" s="777"/>
    </row>
    <row r="21" spans="2:29" ht="15.75" customHeight="1" x14ac:dyDescent="0.4">
      <c r="B21" s="687">
        <v>4</v>
      </c>
      <c r="C21" s="688">
        <v>0.76736111111111116</v>
      </c>
      <c r="D21" s="689">
        <v>0.4375</v>
      </c>
      <c r="E21" s="690"/>
      <c r="F21" s="784" t="str">
        <f>F9</f>
        <v>細谷ＳＣ</v>
      </c>
      <c r="G21" s="719"/>
      <c r="H21" s="719"/>
      <c r="I21" s="719"/>
      <c r="J21" s="720"/>
      <c r="K21" s="721"/>
      <c r="L21" s="722"/>
      <c r="M21" s="163"/>
      <c r="N21" s="164" t="s">
        <v>226</v>
      </c>
      <c r="O21" s="163"/>
      <c r="P21" s="721"/>
      <c r="Q21" s="722"/>
      <c r="R21" s="786" t="str">
        <f>F11</f>
        <v>国本ＪＳＣ</v>
      </c>
      <c r="S21" s="719"/>
      <c r="T21" s="719"/>
      <c r="U21" s="719"/>
      <c r="V21" s="787"/>
      <c r="W21" s="116"/>
      <c r="X21" s="778" t="s">
        <v>292</v>
      </c>
      <c r="Y21" s="779"/>
      <c r="Z21" s="772" t="s">
        <v>293</v>
      </c>
      <c r="AA21" s="773"/>
      <c r="AB21" s="776"/>
      <c r="AC21" s="777"/>
    </row>
    <row r="22" spans="2:29" ht="15.75" customHeight="1" thickBot="1" x14ac:dyDescent="0.45">
      <c r="B22" s="798"/>
      <c r="C22" s="799"/>
      <c r="D22" s="800"/>
      <c r="E22" s="801"/>
      <c r="F22" s="802"/>
      <c r="G22" s="803"/>
      <c r="H22" s="803"/>
      <c r="I22" s="803"/>
      <c r="J22" s="804"/>
      <c r="K22" s="805"/>
      <c r="L22" s="806"/>
      <c r="M22" s="188"/>
      <c r="N22" s="189" t="s">
        <v>226</v>
      </c>
      <c r="O22" s="188"/>
      <c r="P22" s="805"/>
      <c r="Q22" s="806"/>
      <c r="R22" s="807"/>
      <c r="S22" s="803"/>
      <c r="T22" s="803"/>
      <c r="U22" s="803"/>
      <c r="V22" s="808"/>
      <c r="W22" s="116"/>
      <c r="X22" s="780"/>
      <c r="Y22" s="781"/>
      <c r="Z22" s="782"/>
      <c r="AA22" s="783"/>
      <c r="AB22" s="776"/>
      <c r="AC22" s="777"/>
    </row>
    <row r="23" spans="2:29" ht="15.75" customHeight="1" thickTop="1" x14ac:dyDescent="0.4">
      <c r="B23" s="691">
        <v>5</v>
      </c>
      <c r="C23" s="692">
        <v>0.79166666666666663</v>
      </c>
      <c r="D23" s="693"/>
      <c r="E23" s="694"/>
      <c r="F23" s="795" t="str">
        <f>F8</f>
        <v>Ｓ４スペランツァ</v>
      </c>
      <c r="G23" s="695"/>
      <c r="H23" s="695"/>
      <c r="I23" s="695"/>
      <c r="J23" s="379"/>
      <c r="K23" s="698"/>
      <c r="L23" s="699"/>
      <c r="M23" s="160"/>
      <c r="N23" s="161" t="s">
        <v>226</v>
      </c>
      <c r="O23" s="160"/>
      <c r="P23" s="698"/>
      <c r="Q23" s="699"/>
      <c r="R23" s="796" t="str">
        <f>F11</f>
        <v>国本ＪＳＣ</v>
      </c>
      <c r="S23" s="695"/>
      <c r="T23" s="695"/>
      <c r="U23" s="695"/>
      <c r="V23" s="797"/>
      <c r="W23" s="116"/>
      <c r="X23" s="778" t="s">
        <v>294</v>
      </c>
      <c r="Y23" s="779"/>
      <c r="Z23" s="772" t="s">
        <v>292</v>
      </c>
      <c r="AA23" s="773"/>
      <c r="AB23" s="776"/>
      <c r="AC23" s="777"/>
    </row>
    <row r="24" spans="2:29" ht="15.75" customHeight="1" x14ac:dyDescent="0.4">
      <c r="B24" s="687"/>
      <c r="C24" s="688"/>
      <c r="D24" s="689"/>
      <c r="E24" s="690"/>
      <c r="F24" s="792"/>
      <c r="G24" s="696"/>
      <c r="H24" s="696"/>
      <c r="I24" s="696"/>
      <c r="J24" s="697"/>
      <c r="K24" s="700"/>
      <c r="L24" s="701"/>
      <c r="M24" s="151"/>
      <c r="N24" s="162" t="s">
        <v>226</v>
      </c>
      <c r="O24" s="151"/>
      <c r="P24" s="700"/>
      <c r="Q24" s="701"/>
      <c r="R24" s="793"/>
      <c r="S24" s="696"/>
      <c r="T24" s="696"/>
      <c r="U24" s="696"/>
      <c r="V24" s="794"/>
      <c r="W24" s="116"/>
      <c r="X24" s="780"/>
      <c r="Y24" s="781"/>
      <c r="Z24" s="782"/>
      <c r="AA24" s="783"/>
      <c r="AB24" s="776"/>
      <c r="AC24" s="777"/>
    </row>
    <row r="25" spans="2:29" ht="15.75" customHeight="1" x14ac:dyDescent="0.4">
      <c r="B25" s="687">
        <v>6</v>
      </c>
      <c r="C25" s="688">
        <v>0.80902777777777779</v>
      </c>
      <c r="D25" s="689">
        <v>0.4375</v>
      </c>
      <c r="E25" s="690"/>
      <c r="F25" s="784" t="str">
        <f>F9</f>
        <v>細谷ＳＣ</v>
      </c>
      <c r="G25" s="719"/>
      <c r="H25" s="719"/>
      <c r="I25" s="719"/>
      <c r="J25" s="720"/>
      <c r="K25" s="721"/>
      <c r="L25" s="722"/>
      <c r="M25" s="163"/>
      <c r="N25" s="164" t="s">
        <v>226</v>
      </c>
      <c r="O25" s="163"/>
      <c r="P25" s="721"/>
      <c r="Q25" s="722"/>
      <c r="R25" s="786" t="str">
        <f>F10</f>
        <v>ＦＣみらい Ｐ</v>
      </c>
      <c r="S25" s="719"/>
      <c r="T25" s="719"/>
      <c r="U25" s="719"/>
      <c r="V25" s="787"/>
      <c r="W25" s="116"/>
      <c r="X25" s="778" t="s">
        <v>295</v>
      </c>
      <c r="Y25" s="779"/>
      <c r="Z25" s="772" t="s">
        <v>293</v>
      </c>
      <c r="AA25" s="773"/>
      <c r="AB25" s="776"/>
      <c r="AC25" s="777"/>
    </row>
    <row r="26" spans="2:29" ht="15.75" customHeight="1" x14ac:dyDescent="0.4">
      <c r="B26" s="687"/>
      <c r="C26" s="688"/>
      <c r="D26" s="689"/>
      <c r="E26" s="690"/>
      <c r="F26" s="792"/>
      <c r="G26" s="696"/>
      <c r="H26" s="696"/>
      <c r="I26" s="696"/>
      <c r="J26" s="697"/>
      <c r="K26" s="700"/>
      <c r="L26" s="701"/>
      <c r="M26" s="151"/>
      <c r="N26" s="162" t="s">
        <v>226</v>
      </c>
      <c r="O26" s="151"/>
      <c r="P26" s="700"/>
      <c r="Q26" s="701"/>
      <c r="R26" s="793"/>
      <c r="S26" s="696"/>
      <c r="T26" s="696"/>
      <c r="U26" s="696"/>
      <c r="V26" s="794"/>
      <c r="W26" s="116"/>
      <c r="X26" s="780"/>
      <c r="Y26" s="781"/>
      <c r="Z26" s="782"/>
      <c r="AA26" s="783"/>
      <c r="AB26" s="776"/>
      <c r="AC26" s="777"/>
    </row>
    <row r="27" spans="2:29" ht="15.75" customHeight="1" x14ac:dyDescent="0.4">
      <c r="B27" s="687"/>
      <c r="C27" s="688"/>
      <c r="D27" s="689"/>
      <c r="E27" s="690"/>
      <c r="F27" s="784"/>
      <c r="G27" s="719"/>
      <c r="H27" s="719"/>
      <c r="I27" s="719"/>
      <c r="J27" s="720"/>
      <c r="K27" s="721"/>
      <c r="L27" s="722"/>
      <c r="M27" s="163"/>
      <c r="N27" s="164" t="s">
        <v>226</v>
      </c>
      <c r="O27" s="163"/>
      <c r="P27" s="721"/>
      <c r="Q27" s="722"/>
      <c r="R27" s="786"/>
      <c r="S27" s="719"/>
      <c r="T27" s="719"/>
      <c r="U27" s="719"/>
      <c r="V27" s="787"/>
      <c r="W27" s="116"/>
      <c r="X27" s="778"/>
      <c r="Y27" s="779"/>
      <c r="Z27" s="772"/>
      <c r="AA27" s="773"/>
      <c r="AB27" s="776"/>
      <c r="AC27" s="777"/>
    </row>
    <row r="28" spans="2:29" ht="15.75" customHeight="1" x14ac:dyDescent="0.4">
      <c r="B28" s="687"/>
      <c r="C28" s="688"/>
      <c r="D28" s="689"/>
      <c r="E28" s="690"/>
      <c r="F28" s="792"/>
      <c r="G28" s="696"/>
      <c r="H28" s="696"/>
      <c r="I28" s="696"/>
      <c r="J28" s="697"/>
      <c r="K28" s="700"/>
      <c r="L28" s="701"/>
      <c r="M28" s="151"/>
      <c r="N28" s="162" t="s">
        <v>226</v>
      </c>
      <c r="O28" s="151"/>
      <c r="P28" s="700"/>
      <c r="Q28" s="701"/>
      <c r="R28" s="793"/>
      <c r="S28" s="696"/>
      <c r="T28" s="696"/>
      <c r="U28" s="696"/>
      <c r="V28" s="794"/>
      <c r="W28" s="116"/>
      <c r="X28" s="780"/>
      <c r="Y28" s="781"/>
      <c r="Z28" s="782"/>
      <c r="AA28" s="783"/>
      <c r="AB28" s="776"/>
      <c r="AC28" s="777"/>
    </row>
    <row r="29" spans="2:29" ht="15.75" customHeight="1" x14ac:dyDescent="0.4">
      <c r="B29" s="687"/>
      <c r="C29" s="688"/>
      <c r="D29" s="689"/>
      <c r="E29" s="690"/>
      <c r="F29" s="784"/>
      <c r="G29" s="719"/>
      <c r="H29" s="719"/>
      <c r="I29" s="719"/>
      <c r="J29" s="720"/>
      <c r="K29" s="721"/>
      <c r="L29" s="722"/>
      <c r="M29" s="163"/>
      <c r="N29" s="164" t="s">
        <v>226</v>
      </c>
      <c r="O29" s="163"/>
      <c r="P29" s="721"/>
      <c r="Q29" s="722"/>
      <c r="R29" s="786"/>
      <c r="S29" s="719"/>
      <c r="T29" s="719"/>
      <c r="U29" s="719"/>
      <c r="V29" s="787"/>
      <c r="W29" s="116"/>
      <c r="X29" s="778"/>
      <c r="Y29" s="779"/>
      <c r="Z29" s="772"/>
      <c r="AA29" s="773"/>
      <c r="AB29" s="776"/>
      <c r="AC29" s="777"/>
    </row>
    <row r="30" spans="2:29" ht="15.75" customHeight="1" x14ac:dyDescent="0.4">
      <c r="B30" s="687"/>
      <c r="C30" s="688"/>
      <c r="D30" s="689"/>
      <c r="E30" s="690"/>
      <c r="F30" s="792"/>
      <c r="G30" s="696"/>
      <c r="H30" s="696"/>
      <c r="I30" s="696"/>
      <c r="J30" s="697"/>
      <c r="K30" s="700"/>
      <c r="L30" s="701"/>
      <c r="M30" s="151"/>
      <c r="N30" s="162" t="s">
        <v>226</v>
      </c>
      <c r="O30" s="151"/>
      <c r="P30" s="700"/>
      <c r="Q30" s="701"/>
      <c r="R30" s="793"/>
      <c r="S30" s="696"/>
      <c r="T30" s="696"/>
      <c r="U30" s="696"/>
      <c r="V30" s="794"/>
      <c r="W30" s="116"/>
      <c r="X30" s="780"/>
      <c r="Y30" s="781"/>
      <c r="Z30" s="782"/>
      <c r="AA30" s="783"/>
      <c r="AB30" s="776"/>
      <c r="AC30" s="777"/>
    </row>
    <row r="31" spans="2:29" ht="15.75" customHeight="1" x14ac:dyDescent="0.4">
      <c r="B31" s="687"/>
      <c r="C31" s="688"/>
      <c r="D31" s="689"/>
      <c r="E31" s="690"/>
      <c r="F31" s="784"/>
      <c r="G31" s="719"/>
      <c r="H31" s="719"/>
      <c r="I31" s="719"/>
      <c r="J31" s="720"/>
      <c r="K31" s="721"/>
      <c r="L31" s="722"/>
      <c r="M31" s="163"/>
      <c r="N31" s="164" t="s">
        <v>226</v>
      </c>
      <c r="O31" s="163"/>
      <c r="P31" s="721"/>
      <c r="Q31" s="722"/>
      <c r="R31" s="786"/>
      <c r="S31" s="719"/>
      <c r="T31" s="719"/>
      <c r="U31" s="719"/>
      <c r="V31" s="787"/>
      <c r="W31" s="116"/>
      <c r="X31" s="778"/>
      <c r="Y31" s="779"/>
      <c r="Z31" s="772"/>
      <c r="AA31" s="773"/>
      <c r="AB31" s="776"/>
      <c r="AC31" s="777"/>
    </row>
    <row r="32" spans="2:29" ht="15.75" customHeight="1" thickBot="1" x14ac:dyDescent="0.45">
      <c r="B32" s="749"/>
      <c r="C32" s="755"/>
      <c r="D32" s="756"/>
      <c r="E32" s="757"/>
      <c r="F32" s="785"/>
      <c r="G32" s="758"/>
      <c r="H32" s="758"/>
      <c r="I32" s="758"/>
      <c r="J32" s="759"/>
      <c r="K32" s="760"/>
      <c r="L32" s="761"/>
      <c r="M32" s="182"/>
      <c r="N32" s="183" t="s">
        <v>226</v>
      </c>
      <c r="O32" s="182"/>
      <c r="P32" s="760"/>
      <c r="Q32" s="761"/>
      <c r="R32" s="788"/>
      <c r="S32" s="758"/>
      <c r="T32" s="758"/>
      <c r="U32" s="758"/>
      <c r="V32" s="789"/>
      <c r="W32" s="116"/>
      <c r="X32" s="790"/>
      <c r="Y32" s="791"/>
      <c r="Z32" s="774"/>
      <c r="AA32" s="775"/>
      <c r="AB32" s="776"/>
      <c r="AC32" s="777"/>
    </row>
    <row r="33" spans="2:30" ht="15.75" customHeight="1" x14ac:dyDescent="0.4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15"/>
      <c r="N33" s="153"/>
      <c r="O33" s="115"/>
      <c r="P33" s="159"/>
      <c r="Q33" s="159"/>
      <c r="R33" s="159"/>
      <c r="S33" s="159"/>
      <c r="T33" s="159"/>
      <c r="U33" s="159"/>
      <c r="V33" s="159"/>
      <c r="W33" s="116"/>
      <c r="X33" s="159"/>
      <c r="Y33" s="159"/>
      <c r="Z33" s="159"/>
      <c r="AA33" s="159"/>
      <c r="AB33" s="159"/>
      <c r="AC33" s="159"/>
    </row>
    <row r="34" spans="2:30" ht="15.75" customHeight="1" thickBot="1" x14ac:dyDescent="0.45">
      <c r="P34" s="758" t="s">
        <v>227</v>
      </c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</row>
    <row r="35" spans="2:30" ht="20.100000000000001" customHeight="1" thickBot="1" x14ac:dyDescent="0.45">
      <c r="B35" s="741" t="str">
        <f>C8</f>
        <v>Ｄブロック</v>
      </c>
      <c r="C35" s="742"/>
      <c r="D35" s="742"/>
      <c r="E35" s="743"/>
      <c r="F35" s="771" t="str">
        <f>B36</f>
        <v>Ｓ４スペランツァ</v>
      </c>
      <c r="G35" s="744"/>
      <c r="H35" s="744"/>
      <c r="I35" s="684"/>
      <c r="J35" s="683" t="str">
        <f>B37</f>
        <v>細谷ＳＣ</v>
      </c>
      <c r="K35" s="744"/>
      <c r="L35" s="744"/>
      <c r="M35" s="684"/>
      <c r="N35" s="683" t="str">
        <f>B38</f>
        <v>ＦＣみらい Ｐ</v>
      </c>
      <c r="O35" s="744"/>
      <c r="P35" s="744"/>
      <c r="Q35" s="684"/>
      <c r="R35" s="683" t="str">
        <f>B39</f>
        <v>国本ＪＳＣ</v>
      </c>
      <c r="S35" s="744"/>
      <c r="T35" s="744"/>
      <c r="U35" s="684"/>
      <c r="V35" s="683" t="s">
        <v>228</v>
      </c>
      <c r="W35" s="684"/>
      <c r="X35" s="683" t="s">
        <v>223</v>
      </c>
      <c r="Y35" s="684"/>
      <c r="Z35" s="683" t="s">
        <v>229</v>
      </c>
      <c r="AA35" s="684"/>
      <c r="AB35" s="683" t="s">
        <v>281</v>
      </c>
      <c r="AC35" s="744"/>
      <c r="AD35" s="197" t="s">
        <v>305</v>
      </c>
    </row>
    <row r="36" spans="2:30" ht="20.100000000000001" customHeight="1" x14ac:dyDescent="0.4">
      <c r="B36" s="691" t="str">
        <f>F8</f>
        <v>Ｓ４スペランツァ</v>
      </c>
      <c r="C36" s="702"/>
      <c r="D36" s="702"/>
      <c r="E36" s="703"/>
      <c r="F36" s="173"/>
      <c r="G36" s="173"/>
      <c r="H36" s="173"/>
      <c r="I36" s="174"/>
      <c r="J36" s="137" t="str">
        <f>IF(K36&gt;M36,"○",IF(K36&lt;M36,"×",IF(K36=M36,"△")))</f>
        <v>△</v>
      </c>
      <c r="K36" s="136"/>
      <c r="L36" s="166" t="s">
        <v>226</v>
      </c>
      <c r="M36" s="137"/>
      <c r="N36" s="139" t="str">
        <f>IF(O36&gt;Q36,"○",IF(O36&lt;Q36,"×",IF(O36=Q36,"△")))</f>
        <v>△</v>
      </c>
      <c r="O36" s="136"/>
      <c r="P36" s="166" t="s">
        <v>226</v>
      </c>
      <c r="Q36" s="138"/>
      <c r="R36" s="139" t="str">
        <f>IF(S36&gt;U36,"○",IF(S36&lt;U36,"×",IF(S36=U36,"△")))</f>
        <v>△</v>
      </c>
      <c r="S36" s="136"/>
      <c r="T36" s="166" t="s">
        <v>226</v>
      </c>
      <c r="U36" s="138"/>
      <c r="V36" s="685">
        <f>COUNTIF(F36:F36:R36,"○")*3+COUNTIF(F36:R36,"△")</f>
        <v>3</v>
      </c>
      <c r="W36" s="769"/>
      <c r="X36" s="685">
        <f>G36+K36+O36+S36</f>
        <v>0</v>
      </c>
      <c r="Y36" s="769"/>
      <c r="Z36" s="685">
        <f>I36+M36+Q36+U36</f>
        <v>0</v>
      </c>
      <c r="AA36" s="769"/>
      <c r="AB36" s="685">
        <f>X36-Z36</f>
        <v>0</v>
      </c>
      <c r="AC36" s="770"/>
      <c r="AD36" s="198"/>
    </row>
    <row r="37" spans="2:30" ht="20.100000000000001" customHeight="1" x14ac:dyDescent="0.4">
      <c r="B37" s="687" t="str">
        <f>F9</f>
        <v>細谷ＳＣ</v>
      </c>
      <c r="C37" s="704"/>
      <c r="D37" s="704"/>
      <c r="E37" s="705"/>
      <c r="F37" s="134" t="str">
        <f>IF(G37&gt;I37,"○",IF(G37&lt;I37,"×",IF(G37=I37,"△")))</f>
        <v>△</v>
      </c>
      <c r="G37" s="184"/>
      <c r="H37" s="168" t="s">
        <v>226</v>
      </c>
      <c r="I37" s="135"/>
      <c r="J37" s="175"/>
      <c r="K37" s="175"/>
      <c r="L37" s="175"/>
      <c r="M37" s="175"/>
      <c r="N37" s="133" t="str">
        <f>IF(O37&gt;Q37,"○",IF(O37&lt;Q37,"×",IF(O37=Q37,"△")))</f>
        <v>△</v>
      </c>
      <c r="O37" s="184"/>
      <c r="P37" s="168" t="s">
        <v>226</v>
      </c>
      <c r="Q37" s="135"/>
      <c r="R37" s="133" t="str">
        <f>IF(S37&gt;U37,"○",IF(S37&lt;U37,"×",IF(S37=U37,"△")))</f>
        <v>△</v>
      </c>
      <c r="S37" s="184"/>
      <c r="T37" s="168" t="s">
        <v>226</v>
      </c>
      <c r="U37" s="135"/>
      <c r="V37" s="345">
        <f>COUNTIF(F37:F37:R37,"○")*3+COUNTIF(F37:R37,"△")</f>
        <v>3</v>
      </c>
      <c r="W37" s="381"/>
      <c r="X37" s="345">
        <f t="shared" ref="X37:X39" si="0">G37+K37+O37+S37</f>
        <v>0</v>
      </c>
      <c r="Y37" s="381"/>
      <c r="Z37" s="345">
        <f t="shared" ref="Z37:Z39" si="1">I37+M37+Q37+U37</f>
        <v>0</v>
      </c>
      <c r="AA37" s="381"/>
      <c r="AB37" s="345">
        <f t="shared" ref="AB37:AB39" si="2">X37-Z37</f>
        <v>0</v>
      </c>
      <c r="AC37" s="380"/>
      <c r="AD37" s="199"/>
    </row>
    <row r="38" spans="2:30" ht="20.100000000000001" customHeight="1" x14ac:dyDescent="0.4">
      <c r="B38" s="687" t="str">
        <f>F10</f>
        <v>ＦＣみらい Ｐ</v>
      </c>
      <c r="C38" s="704"/>
      <c r="D38" s="704"/>
      <c r="E38" s="705"/>
      <c r="F38" s="134" t="str">
        <f>IF(G38&gt;I38,"○",IF(G38&lt;I38,"×",IF(G38=I38,"△")))</f>
        <v>△</v>
      </c>
      <c r="G38" s="184"/>
      <c r="H38" s="168" t="s">
        <v>226</v>
      </c>
      <c r="I38" s="135"/>
      <c r="J38" s="134" t="str">
        <f>IF(K38&gt;M38,"○",IF(K38&lt;M38,"×",IF(K38=M38,"△")))</f>
        <v>△</v>
      </c>
      <c r="K38" s="184"/>
      <c r="L38" s="168" t="s">
        <v>226</v>
      </c>
      <c r="M38" s="134"/>
      <c r="N38" s="201"/>
      <c r="O38" s="175"/>
      <c r="P38" s="175"/>
      <c r="Q38" s="202"/>
      <c r="R38" s="133" t="str">
        <f>IF(S38&gt;U38,"○",IF(S38&lt;U38,"×",IF(S38=U38,"△")))</f>
        <v>△</v>
      </c>
      <c r="S38" s="184"/>
      <c r="T38" s="168" t="s">
        <v>226</v>
      </c>
      <c r="U38" s="135"/>
      <c r="V38" s="345">
        <f>COUNTIF(F38:F38:R38,"○")*3+COUNTIF(F38:R38,"△")</f>
        <v>3</v>
      </c>
      <c r="W38" s="381" t="e">
        <f>COUNTIF(#REF!,"○")*3+COUNTIF(#REF!,"△")</f>
        <v>#REF!</v>
      </c>
      <c r="X38" s="345">
        <f t="shared" si="0"/>
        <v>0</v>
      </c>
      <c r="Y38" s="381"/>
      <c r="Z38" s="345">
        <f t="shared" si="1"/>
        <v>0</v>
      </c>
      <c r="AA38" s="381"/>
      <c r="AB38" s="345">
        <f t="shared" si="2"/>
        <v>0</v>
      </c>
      <c r="AC38" s="380"/>
      <c r="AD38" s="199"/>
    </row>
    <row r="39" spans="2:30" ht="20.100000000000001" customHeight="1" thickBot="1" x14ac:dyDescent="0.45">
      <c r="B39" s="749" t="str">
        <f>F11</f>
        <v>国本ＪＳＣ</v>
      </c>
      <c r="C39" s="750"/>
      <c r="D39" s="750"/>
      <c r="E39" s="751"/>
      <c r="F39" s="185" t="str">
        <f>IF(G39&gt;I39,"○",IF(G39&lt;I39,"×",IF(G39=I39,"△")))</f>
        <v>△</v>
      </c>
      <c r="G39" s="170"/>
      <c r="H39" s="186" t="s">
        <v>226</v>
      </c>
      <c r="I39" s="172"/>
      <c r="J39" s="185" t="str">
        <f>IF(K39&gt;M39,"○",IF(K39&lt;M39,"×",IF(K39=M39,"△")))</f>
        <v>△</v>
      </c>
      <c r="K39" s="170"/>
      <c r="L39" s="186" t="s">
        <v>226</v>
      </c>
      <c r="M39" s="185"/>
      <c r="N39" s="187" t="str">
        <f>IF(O39&gt;Q39,"○",IF(O39&lt;Q39,"×",IF(O39=Q39,"△")))</f>
        <v>△</v>
      </c>
      <c r="O39" s="170"/>
      <c r="P39" s="186" t="s">
        <v>226</v>
      </c>
      <c r="Q39" s="172"/>
      <c r="R39" s="176"/>
      <c r="S39" s="203"/>
      <c r="T39" s="203"/>
      <c r="U39" s="179"/>
      <c r="V39" s="746">
        <f>COUNTIF(F39:F39:R39,"○")*3+COUNTIF(F39:R39,"△")</f>
        <v>3</v>
      </c>
      <c r="W39" s="767"/>
      <c r="X39" s="746">
        <f t="shared" si="0"/>
        <v>0</v>
      </c>
      <c r="Y39" s="767"/>
      <c r="Z39" s="746">
        <f t="shared" si="1"/>
        <v>0</v>
      </c>
      <c r="AA39" s="767"/>
      <c r="AB39" s="746">
        <f t="shared" si="2"/>
        <v>0</v>
      </c>
      <c r="AC39" s="768"/>
      <c r="AD39" s="200"/>
    </row>
    <row r="40" spans="2:30" ht="9" customHeight="1" thickBot="1" x14ac:dyDescent="0.45"/>
    <row r="41" spans="2:30" ht="20.100000000000001" customHeight="1" thickBot="1" x14ac:dyDescent="0.45">
      <c r="B41" s="741"/>
      <c r="C41" s="742"/>
      <c r="D41" s="742"/>
      <c r="E41" s="743"/>
      <c r="F41" s="771">
        <f>B42</f>
        <v>0</v>
      </c>
      <c r="G41" s="744"/>
      <c r="H41" s="744"/>
      <c r="I41" s="684"/>
      <c r="J41" s="683">
        <f>B43</f>
        <v>0</v>
      </c>
      <c r="K41" s="744"/>
      <c r="L41" s="744"/>
      <c r="M41" s="684"/>
      <c r="N41" s="683">
        <f>B44</f>
        <v>0</v>
      </c>
      <c r="O41" s="744"/>
      <c r="P41" s="744"/>
      <c r="Q41" s="684"/>
      <c r="R41" s="683">
        <f>B45</f>
        <v>0</v>
      </c>
      <c r="S41" s="744"/>
      <c r="T41" s="744"/>
      <c r="U41" s="684"/>
      <c r="V41" s="683" t="s">
        <v>228</v>
      </c>
      <c r="W41" s="684"/>
      <c r="X41" s="683" t="s">
        <v>223</v>
      </c>
      <c r="Y41" s="684"/>
      <c r="Z41" s="683" t="s">
        <v>229</v>
      </c>
      <c r="AA41" s="684"/>
      <c r="AB41" s="683" t="s">
        <v>281</v>
      </c>
      <c r="AC41" s="744"/>
      <c r="AD41" s="197" t="s">
        <v>305</v>
      </c>
    </row>
    <row r="42" spans="2:30" ht="20.100000000000001" customHeight="1" x14ac:dyDescent="0.4">
      <c r="B42" s="691"/>
      <c r="C42" s="702"/>
      <c r="D42" s="702"/>
      <c r="E42" s="703"/>
      <c r="F42" s="173"/>
      <c r="G42" s="173"/>
      <c r="H42" s="173"/>
      <c r="I42" s="174"/>
      <c r="J42" s="137" t="str">
        <f>IF(K42&gt;M42,"○",IF(K42&lt;M42,"×",IF(K42=M42,"△")))</f>
        <v>△</v>
      </c>
      <c r="K42" s="136"/>
      <c r="L42" s="166" t="s">
        <v>226</v>
      </c>
      <c r="M42" s="137"/>
      <c r="N42" s="139" t="str">
        <f>IF(O42&gt;Q42,"○",IF(O42&lt;Q42,"×",IF(O42=Q42,"△")))</f>
        <v>△</v>
      </c>
      <c r="O42" s="136"/>
      <c r="P42" s="166" t="s">
        <v>226</v>
      </c>
      <c r="Q42" s="138"/>
      <c r="R42" s="139" t="str">
        <f>IF(S42&gt;U42,"○",IF(S42&lt;U42,"×",IF(S42=U42,"△")))</f>
        <v>△</v>
      </c>
      <c r="S42" s="136"/>
      <c r="T42" s="166" t="s">
        <v>226</v>
      </c>
      <c r="U42" s="138"/>
      <c r="V42" s="685">
        <f>COUNTIF(F42:F42:R42,"○")*3+COUNTIF(F42:R42,"△")</f>
        <v>3</v>
      </c>
      <c r="W42" s="769"/>
      <c r="X42" s="685">
        <f>G42+K42+O42+S42</f>
        <v>0</v>
      </c>
      <c r="Y42" s="769"/>
      <c r="Z42" s="685">
        <f>I42+M42+Q42+U42</f>
        <v>0</v>
      </c>
      <c r="AA42" s="769"/>
      <c r="AB42" s="685">
        <f>X42-Z42</f>
        <v>0</v>
      </c>
      <c r="AC42" s="770"/>
      <c r="AD42" s="198"/>
    </row>
    <row r="43" spans="2:30" ht="20.100000000000001" customHeight="1" x14ac:dyDescent="0.4">
      <c r="B43" s="687"/>
      <c r="C43" s="704"/>
      <c r="D43" s="704"/>
      <c r="E43" s="705"/>
      <c r="F43" s="134" t="str">
        <f>IF(G43&gt;I43,"○",IF(G43&lt;I43,"×",IF(G43=I43,"△")))</f>
        <v>△</v>
      </c>
      <c r="G43" s="184"/>
      <c r="H43" s="168" t="s">
        <v>226</v>
      </c>
      <c r="I43" s="135"/>
      <c r="J43" s="175"/>
      <c r="K43" s="175"/>
      <c r="L43" s="175"/>
      <c r="M43" s="175"/>
      <c r="N43" s="133" t="str">
        <f>IF(O43&gt;Q43,"○",IF(O43&lt;Q43,"×",IF(O43=Q43,"△")))</f>
        <v>△</v>
      </c>
      <c r="O43" s="184"/>
      <c r="P43" s="168" t="s">
        <v>226</v>
      </c>
      <c r="Q43" s="135"/>
      <c r="R43" s="133" t="str">
        <f>IF(S43&gt;U43,"○",IF(S43&lt;U43,"×",IF(S43=U43,"△")))</f>
        <v>△</v>
      </c>
      <c r="S43" s="184"/>
      <c r="T43" s="168" t="s">
        <v>226</v>
      </c>
      <c r="U43" s="135"/>
      <c r="V43" s="345">
        <f>COUNTIF(F43:F43:R43,"○")*3+COUNTIF(F43:R43,"△")</f>
        <v>3</v>
      </c>
      <c r="W43" s="381"/>
      <c r="X43" s="345">
        <f t="shared" ref="X43:X45" si="3">G43+K43+O43+S43</f>
        <v>0</v>
      </c>
      <c r="Y43" s="381"/>
      <c r="Z43" s="345">
        <f t="shared" ref="Z43:Z45" si="4">I43+M43+Q43+U43</f>
        <v>0</v>
      </c>
      <c r="AA43" s="381"/>
      <c r="AB43" s="345">
        <f t="shared" ref="AB43:AB45" si="5">X43-Z43</f>
        <v>0</v>
      </c>
      <c r="AC43" s="380"/>
      <c r="AD43" s="199"/>
    </row>
    <row r="44" spans="2:30" ht="20.100000000000001" customHeight="1" x14ac:dyDescent="0.4">
      <c r="B44" s="687"/>
      <c r="C44" s="704"/>
      <c r="D44" s="704"/>
      <c r="E44" s="705"/>
      <c r="F44" s="134" t="str">
        <f>IF(G44&gt;I44,"○",IF(G44&lt;I44,"×",IF(G44=I44,"△")))</f>
        <v>△</v>
      </c>
      <c r="G44" s="184"/>
      <c r="H44" s="168" t="s">
        <v>226</v>
      </c>
      <c r="I44" s="135"/>
      <c r="J44" s="134" t="str">
        <f>IF(K44&gt;M44,"○",IF(K44&lt;M44,"×",IF(K44=M44,"△")))</f>
        <v>△</v>
      </c>
      <c r="K44" s="184"/>
      <c r="L44" s="168" t="s">
        <v>226</v>
      </c>
      <c r="M44" s="134"/>
      <c r="N44" s="201"/>
      <c r="O44" s="175"/>
      <c r="P44" s="175"/>
      <c r="Q44" s="202"/>
      <c r="R44" s="133" t="str">
        <f>IF(S44&gt;U44,"○",IF(S44&lt;U44,"×",IF(S44=U44,"△")))</f>
        <v>△</v>
      </c>
      <c r="S44" s="184"/>
      <c r="T44" s="168" t="s">
        <v>226</v>
      </c>
      <c r="U44" s="135"/>
      <c r="V44" s="345">
        <f>COUNTIF(F44:F44:R44,"○")*3+COUNTIF(F44:R44,"△")</f>
        <v>3</v>
      </c>
      <c r="W44" s="381" t="e">
        <f>COUNTIF(#REF!,"○")*3+COUNTIF(#REF!,"△")</f>
        <v>#REF!</v>
      </c>
      <c r="X44" s="345">
        <f t="shared" si="3"/>
        <v>0</v>
      </c>
      <c r="Y44" s="381"/>
      <c r="Z44" s="345">
        <f t="shared" si="4"/>
        <v>0</v>
      </c>
      <c r="AA44" s="381"/>
      <c r="AB44" s="345">
        <f t="shared" si="5"/>
        <v>0</v>
      </c>
      <c r="AC44" s="380"/>
      <c r="AD44" s="199"/>
    </row>
    <row r="45" spans="2:30" ht="20.100000000000001" customHeight="1" thickBot="1" x14ac:dyDescent="0.45">
      <c r="B45" s="749"/>
      <c r="C45" s="750"/>
      <c r="D45" s="750"/>
      <c r="E45" s="751"/>
      <c r="F45" s="185" t="str">
        <f>IF(G45&gt;I45,"○",IF(G45&lt;I45,"×",IF(G45=I45,"△")))</f>
        <v>△</v>
      </c>
      <c r="G45" s="170"/>
      <c r="H45" s="186" t="s">
        <v>226</v>
      </c>
      <c r="I45" s="172"/>
      <c r="J45" s="185" t="str">
        <f>IF(K45&gt;M45,"○",IF(K45&lt;M45,"×",IF(K45=M45,"△")))</f>
        <v>△</v>
      </c>
      <c r="K45" s="170"/>
      <c r="L45" s="186" t="s">
        <v>226</v>
      </c>
      <c r="M45" s="185"/>
      <c r="N45" s="187" t="str">
        <f>IF(O45&gt;Q45,"○",IF(O45&lt;Q45,"×",IF(O45=Q45,"△")))</f>
        <v>△</v>
      </c>
      <c r="O45" s="170"/>
      <c r="P45" s="186" t="s">
        <v>226</v>
      </c>
      <c r="Q45" s="172"/>
      <c r="R45" s="176"/>
      <c r="S45" s="203"/>
      <c r="T45" s="203"/>
      <c r="U45" s="179"/>
      <c r="V45" s="746">
        <f>COUNTIF(F45:F45:R45,"○")*3+COUNTIF(F45:R45,"△")</f>
        <v>3</v>
      </c>
      <c r="W45" s="767" t="e">
        <f>COUNTIF(#REF!,"○")*3+COUNTIF(#REF!,"△")</f>
        <v>#REF!</v>
      </c>
      <c r="X45" s="746">
        <f t="shared" si="3"/>
        <v>0</v>
      </c>
      <c r="Y45" s="767"/>
      <c r="Z45" s="746">
        <f t="shared" si="4"/>
        <v>0</v>
      </c>
      <c r="AA45" s="767"/>
      <c r="AB45" s="746">
        <f t="shared" si="5"/>
        <v>0</v>
      </c>
      <c r="AC45" s="768"/>
      <c r="AD45" s="200"/>
    </row>
  </sheetData>
  <mergeCells count="157">
    <mergeCell ref="Q11:U11"/>
    <mergeCell ref="C14:E14"/>
    <mergeCell ref="F14:J14"/>
    <mergeCell ref="K14:Q14"/>
    <mergeCell ref="R14:V14"/>
    <mergeCell ref="C8:D11"/>
    <mergeCell ref="F8:J8"/>
    <mergeCell ref="N8:O11"/>
    <mergeCell ref="Q8:U8"/>
    <mergeCell ref="F9:J9"/>
    <mergeCell ref="Q9:U9"/>
    <mergeCell ref="F10:J10"/>
    <mergeCell ref="Q10:U10"/>
    <mergeCell ref="F11:J11"/>
    <mergeCell ref="AB14:AC14"/>
    <mergeCell ref="B15:B16"/>
    <mergeCell ref="C15:E16"/>
    <mergeCell ref="F15:J16"/>
    <mergeCell ref="K15:L16"/>
    <mergeCell ref="P15:Q16"/>
    <mergeCell ref="R15:V16"/>
    <mergeCell ref="X15:Y16"/>
    <mergeCell ref="Z15:AA16"/>
    <mergeCell ref="AB15:AC16"/>
    <mergeCell ref="B17:B18"/>
    <mergeCell ref="C17:E18"/>
    <mergeCell ref="F17:J18"/>
    <mergeCell ref="K17:L18"/>
    <mergeCell ref="P17:Q18"/>
    <mergeCell ref="R17:V18"/>
    <mergeCell ref="X17:Y18"/>
    <mergeCell ref="Z17:AA18"/>
    <mergeCell ref="AB17:AC18"/>
    <mergeCell ref="X19:Y20"/>
    <mergeCell ref="Z19:AA20"/>
    <mergeCell ref="AB19:AC20"/>
    <mergeCell ref="B21:B22"/>
    <mergeCell ref="C21:E22"/>
    <mergeCell ref="F21:J22"/>
    <mergeCell ref="K21:L22"/>
    <mergeCell ref="P21:Q22"/>
    <mergeCell ref="R21:V22"/>
    <mergeCell ref="X21:Y22"/>
    <mergeCell ref="B19:B20"/>
    <mergeCell ref="C19:E20"/>
    <mergeCell ref="F19:J20"/>
    <mergeCell ref="K19:L20"/>
    <mergeCell ref="P19:Q20"/>
    <mergeCell ref="R19:V20"/>
    <mergeCell ref="Z21:AA22"/>
    <mergeCell ref="AB21:AC22"/>
    <mergeCell ref="B23:B24"/>
    <mergeCell ref="C23:E24"/>
    <mergeCell ref="F23:J24"/>
    <mergeCell ref="K23:L24"/>
    <mergeCell ref="P23:Q24"/>
    <mergeCell ref="R23:V24"/>
    <mergeCell ref="X23:Y24"/>
    <mergeCell ref="Z23:AA24"/>
    <mergeCell ref="AB23:AC24"/>
    <mergeCell ref="B25:B26"/>
    <mergeCell ref="C25:E26"/>
    <mergeCell ref="F25:J26"/>
    <mergeCell ref="K25:L26"/>
    <mergeCell ref="P25:Q26"/>
    <mergeCell ref="R25:V26"/>
    <mergeCell ref="X25:Y26"/>
    <mergeCell ref="Z25:AA26"/>
    <mergeCell ref="AB25:AC26"/>
    <mergeCell ref="X27:Y28"/>
    <mergeCell ref="Z27:AA28"/>
    <mergeCell ref="AB27:AC28"/>
    <mergeCell ref="B27:B28"/>
    <mergeCell ref="C27:E28"/>
    <mergeCell ref="F27:J28"/>
    <mergeCell ref="K27:L28"/>
    <mergeCell ref="P27:Q28"/>
    <mergeCell ref="R27:V28"/>
    <mergeCell ref="X29:Y30"/>
    <mergeCell ref="Z29:AA30"/>
    <mergeCell ref="AB29:AC30"/>
    <mergeCell ref="B31:B32"/>
    <mergeCell ref="C31:E32"/>
    <mergeCell ref="F31:J32"/>
    <mergeCell ref="K31:L32"/>
    <mergeCell ref="P31:Q32"/>
    <mergeCell ref="R31:V32"/>
    <mergeCell ref="X31:Y32"/>
    <mergeCell ref="B29:B30"/>
    <mergeCell ref="C29:E30"/>
    <mergeCell ref="F29:J30"/>
    <mergeCell ref="K29:L30"/>
    <mergeCell ref="P29:Q30"/>
    <mergeCell ref="R29:V30"/>
    <mergeCell ref="Z35:AA35"/>
    <mergeCell ref="AB35:AC35"/>
    <mergeCell ref="B36:E36"/>
    <mergeCell ref="V36:W36"/>
    <mergeCell ref="X36:Y36"/>
    <mergeCell ref="Z36:AA36"/>
    <mergeCell ref="AB36:AC36"/>
    <mergeCell ref="Z31:AA32"/>
    <mergeCell ref="AB31:AC32"/>
    <mergeCell ref="P34:AC34"/>
    <mergeCell ref="B35:E35"/>
    <mergeCell ref="F35:I35"/>
    <mergeCell ref="J35:M35"/>
    <mergeCell ref="N35:Q35"/>
    <mergeCell ref="R35:U35"/>
    <mergeCell ref="V35:W35"/>
    <mergeCell ref="X35:Y35"/>
    <mergeCell ref="B38:E38"/>
    <mergeCell ref="V38:W38"/>
    <mergeCell ref="X38:Y38"/>
    <mergeCell ref="Z38:AA38"/>
    <mergeCell ref="AB38:AC38"/>
    <mergeCell ref="B37:E37"/>
    <mergeCell ref="V37:W37"/>
    <mergeCell ref="X37:Y37"/>
    <mergeCell ref="Z37:AA37"/>
    <mergeCell ref="AB37:AC37"/>
    <mergeCell ref="AB42:AC42"/>
    <mergeCell ref="B41:E41"/>
    <mergeCell ref="F41:I41"/>
    <mergeCell ref="J41:M41"/>
    <mergeCell ref="N41:Q41"/>
    <mergeCell ref="R41:U41"/>
    <mergeCell ref="V41:W41"/>
    <mergeCell ref="B39:E39"/>
    <mergeCell ref="V39:W39"/>
    <mergeCell ref="X39:Y39"/>
    <mergeCell ref="Z39:AA39"/>
    <mergeCell ref="AB39:AC39"/>
    <mergeCell ref="V5:AA5"/>
    <mergeCell ref="X14:AA14"/>
    <mergeCell ref="B45:E45"/>
    <mergeCell ref="V45:W45"/>
    <mergeCell ref="X45:Y45"/>
    <mergeCell ref="Z45:AA45"/>
    <mergeCell ref="AB45:AC45"/>
    <mergeCell ref="B44:E44"/>
    <mergeCell ref="V44:W44"/>
    <mergeCell ref="X44:Y44"/>
    <mergeCell ref="Z44:AA44"/>
    <mergeCell ref="AB44:AC44"/>
    <mergeCell ref="B43:E43"/>
    <mergeCell ref="V43:W43"/>
    <mergeCell ref="X43:Y43"/>
    <mergeCell ref="Z43:AA43"/>
    <mergeCell ref="AB43:AC43"/>
    <mergeCell ref="X41:Y41"/>
    <mergeCell ref="Z41:AA41"/>
    <mergeCell ref="AB41:AC41"/>
    <mergeCell ref="B42:E42"/>
    <mergeCell ref="V42:W42"/>
    <mergeCell ref="X42:Y42"/>
    <mergeCell ref="Z42:AA42"/>
  </mergeCells>
  <phoneticPr fontId="10"/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23</vt:i4>
      </vt:variant>
    </vt:vector>
  </HeadingPairs>
  <TitlesOfParts>
    <vt:vector size="49" baseType="lpstr">
      <vt:lpstr>組合せ①</vt:lpstr>
      <vt:lpstr>4.20 対戦Ａ</vt:lpstr>
      <vt:lpstr>4.20 対戦Ｂ</vt:lpstr>
      <vt:lpstr>4.20 対戦Ｃ</vt:lpstr>
      <vt:lpstr>4.20 対戦Ｄ</vt:lpstr>
      <vt:lpstr>4.20 対戦Ｅ</vt:lpstr>
      <vt:lpstr>0601Ａコート_ＡＭ</vt:lpstr>
      <vt:lpstr>0601Ｂコート_ＡＭ</vt:lpstr>
      <vt:lpstr>0601Ａコート_ＰＭ</vt:lpstr>
      <vt:lpstr>0601Ｂコート_ＰＭ</vt:lpstr>
      <vt:lpstr>◆</vt:lpstr>
      <vt:lpstr>0602Ａコート</vt:lpstr>
      <vt:lpstr>0602Ｂコート</vt:lpstr>
      <vt:lpstr>0602決勝Ｔ</vt:lpstr>
      <vt:lpstr>★</vt:lpstr>
      <vt:lpstr>組合せ②</vt:lpstr>
      <vt:lpstr>３リーグ</vt:lpstr>
      <vt:lpstr>４リーグ</vt:lpstr>
      <vt:lpstr>決勝Ｔ</vt:lpstr>
      <vt:lpstr>4.21 対戦Ａ</vt:lpstr>
      <vt:lpstr>4.21 対戦Ｂ</vt:lpstr>
      <vt:lpstr>4.21 対戦Ｃ</vt:lpstr>
      <vt:lpstr>4.21 対戦Ｄ</vt:lpstr>
      <vt:lpstr>4.21 対戦Ｅ</vt:lpstr>
      <vt:lpstr>Sheet1</vt:lpstr>
      <vt:lpstr>Sheet2</vt:lpstr>
      <vt:lpstr>'0601Ａコート_ＡＭ'!Print_Area</vt:lpstr>
      <vt:lpstr>'0601Ａコート_ＰＭ'!Print_Area</vt:lpstr>
      <vt:lpstr>'0601Ｂコート_ＡＭ'!Print_Area</vt:lpstr>
      <vt:lpstr>'0601Ｂコート_ＰＭ'!Print_Area</vt:lpstr>
      <vt:lpstr>'0602Ａコート'!Print_Area</vt:lpstr>
      <vt:lpstr>'0602Ｂコート'!Print_Area</vt:lpstr>
      <vt:lpstr>'0602決勝Ｔ'!Print_Area</vt:lpstr>
      <vt:lpstr>'３リーグ'!Print_Area</vt:lpstr>
      <vt:lpstr>'4.20 対戦Ａ'!Print_Area</vt:lpstr>
      <vt:lpstr>'4.20 対戦Ｂ'!Print_Area</vt:lpstr>
      <vt:lpstr>'4.20 対戦Ｃ'!Print_Area</vt:lpstr>
      <vt:lpstr>'4.20 対戦Ｄ'!Print_Area</vt:lpstr>
      <vt:lpstr>'4.20 対戦Ｅ'!Print_Area</vt:lpstr>
      <vt:lpstr>'4.21 対戦Ａ'!Print_Area</vt:lpstr>
      <vt:lpstr>'4.21 対戦Ｂ'!Print_Area</vt:lpstr>
      <vt:lpstr>'4.21 対戦Ｃ'!Print_Area</vt:lpstr>
      <vt:lpstr>'4.21 対戦Ｄ'!Print_Area</vt:lpstr>
      <vt:lpstr>'4.21 対戦Ｅ'!Print_Area</vt:lpstr>
      <vt:lpstr>'４リーグ'!Print_Area</vt:lpstr>
      <vt:lpstr>Sheet1!Print_Area</vt:lpstr>
      <vt:lpstr>決勝Ｔ!Print_Area</vt:lpstr>
      <vt:lpstr>組合せ①!Print_Area</vt:lpstr>
      <vt:lpstr>組合せ②!Print_Area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Ishige</cp:lastModifiedBy>
  <cp:lastPrinted>2019-05-20T09:26:25Z</cp:lastPrinted>
  <dcterms:created xsi:type="dcterms:W3CDTF">2017-02-02T04:58:00Z</dcterms:created>
  <dcterms:modified xsi:type="dcterms:W3CDTF">2019-05-21T22:18:50Z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