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0000 ALL\01データ\01緑が丘ＹＦＣ\190908_後期リーグ戦\05 組合せ・対戦表\"/>
    </mc:Choice>
  </mc:AlternateContent>
  <xr:revisionPtr revIDLastSave="0" documentId="13_ncr:1_{E5335BD5-407D-4EF6-A6F7-38B2302BEBB2}" xr6:coauthVersionLast="44" xr6:coauthVersionMax="44" xr10:uidLastSave="{00000000-0000-0000-0000-000000000000}"/>
  <bookViews>
    <workbookView xWindow="-120" yWindow="-120" windowWidth="29040" windowHeight="15990" activeTab="7" xr2:uid="{00000000-000D-0000-FFFF-FFFF00000000}"/>
  </bookViews>
  <sheets>
    <sheet name="U10組合せ" sheetId="1" r:id="rId1"/>
    <sheet name="U10対戦スケジュール" sheetId="2" r:id="rId2"/>
    <sheet name="●" sheetId="3" r:id="rId3"/>
    <sheet name="対戦表（Ａブロック）" sheetId="4" r:id="rId4"/>
    <sheet name="対戦表（Ｂブロック）" sheetId="5" r:id="rId5"/>
    <sheet name="対戦表（Ｃブロック）" sheetId="6" r:id="rId6"/>
    <sheet name="▲" sheetId="8" r:id="rId7"/>
    <sheet name="Ａ～Ｃブロック星取表" sheetId="9" r:id="rId8"/>
    <sheet name="■" sheetId="7" state="hidden" r:id="rId9"/>
    <sheet name="U１０順位 " sheetId="10" state="hidden" r:id="rId10"/>
    <sheet name="U10対戦スケジュール (2)" sheetId="11" state="hidden" r:id="rId11"/>
  </sheets>
  <definedNames>
    <definedName name="_xlnm.Print_Area" localSheetId="7">'Ａ～Ｃブロック星取表'!$A$1:$AZ$61</definedName>
    <definedName name="_xlnm.Print_Area" localSheetId="9">'U１０順位 '!$A$1:$H$56</definedName>
    <definedName name="_xlnm.Print_Area" localSheetId="0">U10組合せ!$A$1:$J$30</definedName>
    <definedName name="_xlnm.Print_Area" localSheetId="1">U10対戦スケジュール!$A$1:$G$58</definedName>
    <definedName name="_xlnm.Print_Area" localSheetId="10">'U10対戦スケジュール (2)'!$A$1:$I$58</definedName>
    <definedName name="_xlnm.Print_Area" localSheetId="3">'対戦表（Ａブロック）'!$A$1:$AQ$136</definedName>
    <definedName name="_xlnm.Print_Area" localSheetId="4">'対戦表（Ｂブロック）'!$A$1:$AQ$136</definedName>
    <definedName name="_xlnm.Print_Area" localSheetId="5">'対戦表（Ｃブロック）'!$A$1:$AQ$136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Y60" i="9" l="1"/>
  <c r="AY58" i="9"/>
  <c r="AY56" i="9"/>
  <c r="AY54" i="9"/>
  <c r="AY52" i="9"/>
  <c r="AY50" i="9"/>
  <c r="AY48" i="9"/>
  <c r="AY46" i="9"/>
  <c r="AX60" i="9"/>
  <c r="AX58" i="9"/>
  <c r="AX56" i="9"/>
  <c r="AX54" i="9"/>
  <c r="AX52" i="9"/>
  <c r="AX50" i="9"/>
  <c r="AX48" i="9"/>
  <c r="AX46" i="9"/>
  <c r="AV60" i="9"/>
  <c r="AV58" i="9"/>
  <c r="AV56" i="9"/>
  <c r="AV54" i="9"/>
  <c r="AV52" i="9"/>
  <c r="AV50" i="9"/>
  <c r="AV48" i="9"/>
  <c r="AV46" i="9"/>
  <c r="AV26" i="9"/>
  <c r="AX26" i="9"/>
  <c r="AX40" i="9"/>
  <c r="AX38" i="9"/>
  <c r="AX36" i="9"/>
  <c r="AX34" i="9"/>
  <c r="AX32" i="9"/>
  <c r="AX30" i="9"/>
  <c r="AX28" i="9"/>
  <c r="AX24" i="9"/>
  <c r="AY20" i="9"/>
  <c r="AY18" i="9"/>
  <c r="AY16" i="9"/>
  <c r="AY14" i="9"/>
  <c r="AY12" i="9"/>
  <c r="AY10" i="9"/>
  <c r="AY8" i="9"/>
  <c r="AY6" i="9"/>
  <c r="AY4" i="9"/>
  <c r="AX20" i="9"/>
  <c r="AX18" i="9"/>
  <c r="AX16" i="9"/>
  <c r="AX14" i="9"/>
  <c r="AX12" i="9"/>
  <c r="AX10" i="9"/>
  <c r="AX8" i="9"/>
  <c r="AX6" i="9"/>
  <c r="AX4" i="9"/>
  <c r="AY40" i="9" l="1"/>
  <c r="AY32" i="9"/>
  <c r="AY24" i="9"/>
  <c r="AY36" i="9"/>
  <c r="AY28" i="9"/>
  <c r="AY34" i="9"/>
  <c r="AY26" i="9"/>
  <c r="AY38" i="9"/>
  <c r="AY30" i="9"/>
  <c r="V28" i="5" l="1"/>
  <c r="Q28" i="5"/>
  <c r="V26" i="5"/>
  <c r="Q26" i="5"/>
  <c r="V24" i="5"/>
  <c r="Q24" i="5"/>
  <c r="V22" i="5"/>
  <c r="Q22" i="5"/>
  <c r="V20" i="5"/>
  <c r="Q20" i="5"/>
  <c r="V18" i="5"/>
  <c r="Q18" i="5"/>
  <c r="V16" i="5"/>
  <c r="Q16" i="5"/>
  <c r="V14" i="5"/>
  <c r="Q14" i="5"/>
  <c r="V12" i="5"/>
  <c r="Q12" i="5"/>
  <c r="C55" i="10" l="1"/>
  <c r="C53" i="10"/>
  <c r="C51" i="10"/>
  <c r="C49" i="10"/>
  <c r="C47" i="10"/>
  <c r="C45" i="10"/>
  <c r="C43" i="10"/>
  <c r="C41" i="10"/>
  <c r="C39" i="10"/>
  <c r="C37" i="10"/>
  <c r="C35" i="10"/>
  <c r="C33" i="10"/>
  <c r="C31" i="10"/>
  <c r="C29" i="10"/>
  <c r="C27" i="10"/>
  <c r="C25" i="10"/>
  <c r="C23" i="10"/>
  <c r="C21" i="10"/>
  <c r="C19" i="10"/>
  <c r="C17" i="10"/>
  <c r="C15" i="10"/>
  <c r="C13" i="10"/>
  <c r="C11" i="10"/>
  <c r="C9" i="10"/>
  <c r="C7" i="10"/>
  <c r="C5" i="10"/>
  <c r="T106" i="6"/>
  <c r="G106" i="6"/>
  <c r="T72" i="6"/>
  <c r="G72" i="6"/>
  <c r="G38" i="6"/>
  <c r="T106" i="5"/>
  <c r="G106" i="5"/>
  <c r="T72" i="5"/>
  <c r="G72" i="5"/>
  <c r="T38" i="5"/>
  <c r="G38" i="5"/>
  <c r="G38" i="4"/>
  <c r="G4" i="6"/>
  <c r="G4" i="5"/>
  <c r="T4" i="4"/>
  <c r="G4" i="4"/>
  <c r="AG4" i="4" l="1"/>
  <c r="AI16" i="6"/>
  <c r="AI14" i="6"/>
  <c r="T38" i="4" l="1"/>
  <c r="A43" i="9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X130" i="6"/>
  <c r="V130" i="6"/>
  <c r="Q130" i="6"/>
  <c r="J130" i="6"/>
  <c r="X128" i="6"/>
  <c r="V128" i="6"/>
  <c r="Q128" i="6"/>
  <c r="J128" i="6"/>
  <c r="X126" i="6"/>
  <c r="V126" i="6"/>
  <c r="Q126" i="6"/>
  <c r="J126" i="6"/>
  <c r="X124" i="6"/>
  <c r="V124" i="6"/>
  <c r="Q124" i="6"/>
  <c r="J124" i="6"/>
  <c r="X122" i="6"/>
  <c r="V122" i="6"/>
  <c r="Q122" i="6"/>
  <c r="J122" i="6"/>
  <c r="X120" i="6"/>
  <c r="V120" i="6"/>
  <c r="AN52" i="9" s="1"/>
  <c r="Q120" i="6"/>
  <c r="AL52" i="9" s="1"/>
  <c r="J120" i="6"/>
  <c r="X118" i="6"/>
  <c r="V118" i="6"/>
  <c r="AJ50" i="9" s="1"/>
  <c r="Q118" i="6"/>
  <c r="AH50" i="9" s="1"/>
  <c r="J118" i="6"/>
  <c r="X116" i="6"/>
  <c r="V116" i="6"/>
  <c r="Q116" i="6"/>
  <c r="AD48" i="9" s="1"/>
  <c r="J116" i="6"/>
  <c r="X114" i="6"/>
  <c r="V114" i="6"/>
  <c r="Q114" i="6"/>
  <c r="Z46" i="9" s="1"/>
  <c r="J114" i="6"/>
  <c r="AG106" i="6"/>
  <c r="AM106" i="6" s="1"/>
  <c r="X96" i="6"/>
  <c r="V96" i="6"/>
  <c r="Q96" i="6"/>
  <c r="J96" i="6"/>
  <c r="X94" i="6"/>
  <c r="V94" i="6"/>
  <c r="Q94" i="6"/>
  <c r="J94" i="6"/>
  <c r="X92" i="6"/>
  <c r="V92" i="6"/>
  <c r="Q92" i="6"/>
  <c r="AD50" i="9" s="1"/>
  <c r="J92" i="6"/>
  <c r="X90" i="6"/>
  <c r="V90" i="6"/>
  <c r="Q90" i="6"/>
  <c r="J90" i="6"/>
  <c r="X88" i="6"/>
  <c r="V88" i="6"/>
  <c r="Q88" i="6"/>
  <c r="J88" i="6"/>
  <c r="X86" i="6"/>
  <c r="V86" i="6"/>
  <c r="Q86" i="6"/>
  <c r="AN50" i="9" s="1"/>
  <c r="J86" i="6"/>
  <c r="X84" i="6"/>
  <c r="V84" i="6"/>
  <c r="AH48" i="9" s="1"/>
  <c r="Q84" i="6"/>
  <c r="AJ48" i="9" s="1"/>
  <c r="J84" i="6"/>
  <c r="X82" i="6"/>
  <c r="V82" i="6"/>
  <c r="Q82" i="6"/>
  <c r="J82" i="6"/>
  <c r="X80" i="6"/>
  <c r="V80" i="6"/>
  <c r="Q80" i="6"/>
  <c r="J80" i="6"/>
  <c r="AG72" i="6"/>
  <c r="AM72" i="6" s="1"/>
  <c r="X62" i="6"/>
  <c r="V62" i="6"/>
  <c r="Q62" i="6"/>
  <c r="J62" i="6"/>
  <c r="X60" i="6"/>
  <c r="V60" i="6"/>
  <c r="AN56" i="9" s="1"/>
  <c r="Q60" i="6"/>
  <c r="AL56" i="9" s="1"/>
  <c r="J60" i="6"/>
  <c r="X58" i="6"/>
  <c r="V58" i="6"/>
  <c r="Q58" i="6"/>
  <c r="AH54" i="9" s="1"/>
  <c r="J58" i="6"/>
  <c r="X56" i="6"/>
  <c r="V56" i="6"/>
  <c r="Q56" i="6"/>
  <c r="J56" i="6"/>
  <c r="X54" i="6"/>
  <c r="V54" i="6"/>
  <c r="Q54" i="6"/>
  <c r="J54" i="6"/>
  <c r="X52" i="6"/>
  <c r="V52" i="6"/>
  <c r="AH46" i="9" s="1"/>
  <c r="Q52" i="6"/>
  <c r="AJ46" i="9" s="1"/>
  <c r="J52" i="6"/>
  <c r="X50" i="6"/>
  <c r="V50" i="6"/>
  <c r="Q50" i="6"/>
  <c r="J50" i="6"/>
  <c r="X48" i="6"/>
  <c r="V48" i="6"/>
  <c r="Q48" i="6"/>
  <c r="J48" i="6"/>
  <c r="X46" i="6"/>
  <c r="V46" i="6"/>
  <c r="T46" i="9" s="1"/>
  <c r="J50" i="9" s="1"/>
  <c r="Q46" i="6"/>
  <c r="R46" i="9" s="1"/>
  <c r="L50" i="9" s="1"/>
  <c r="J46" i="6"/>
  <c r="AG38" i="6"/>
  <c r="AM38" i="6" s="1"/>
  <c r="T38" i="6"/>
  <c r="X28" i="6"/>
  <c r="V28" i="6"/>
  <c r="Q28" i="6"/>
  <c r="J28" i="6"/>
  <c r="X26" i="6"/>
  <c r="V26" i="6"/>
  <c r="AL46" i="9" s="1"/>
  <c r="Q26" i="6"/>
  <c r="AN46" i="9" s="1"/>
  <c r="J26" i="6"/>
  <c r="X24" i="6"/>
  <c r="V24" i="6"/>
  <c r="AJ56" i="9" s="1"/>
  <c r="AD58" i="9" s="1"/>
  <c r="Q24" i="6"/>
  <c r="AH56" i="9" s="1"/>
  <c r="J24" i="6"/>
  <c r="X22" i="6"/>
  <c r="V22" i="6"/>
  <c r="AB52" i="9" s="1"/>
  <c r="Q22" i="6"/>
  <c r="Z52" i="9" s="1"/>
  <c r="J22" i="6"/>
  <c r="X20" i="6"/>
  <c r="V20" i="6"/>
  <c r="T48" i="9" s="1"/>
  <c r="N50" i="9" s="1"/>
  <c r="Q20" i="6"/>
  <c r="R48" i="9" s="1"/>
  <c r="P50" i="9" s="1"/>
  <c r="J20" i="6"/>
  <c r="X18" i="6"/>
  <c r="V18" i="6"/>
  <c r="Q18" i="6"/>
  <c r="AL58" i="9" s="1"/>
  <c r="AJ60" i="9" s="1"/>
  <c r="J18" i="6"/>
  <c r="X16" i="6"/>
  <c r="V16" i="6"/>
  <c r="P46" i="9" s="1"/>
  <c r="Q16" i="6"/>
  <c r="N46" i="9" s="1"/>
  <c r="J16" i="6"/>
  <c r="X14" i="6"/>
  <c r="V14" i="6"/>
  <c r="AF54" i="9" s="1"/>
  <c r="Z56" i="9" s="1"/>
  <c r="Q14" i="6"/>
  <c r="AD54" i="9" s="1"/>
  <c r="J14" i="6"/>
  <c r="X12" i="6"/>
  <c r="V12" i="6"/>
  <c r="X50" i="9" s="1"/>
  <c r="R52" i="9" s="1"/>
  <c r="Q12" i="6"/>
  <c r="V50" i="9" s="1"/>
  <c r="T52" i="9" s="1"/>
  <c r="J12" i="6"/>
  <c r="S8" i="6"/>
  <c r="S110" i="6" s="1"/>
  <c r="E8" i="6"/>
  <c r="E42" i="6" s="1"/>
  <c r="AG7" i="6"/>
  <c r="AG41" i="6" s="1"/>
  <c r="S7" i="6"/>
  <c r="S75" i="6" s="1"/>
  <c r="E7" i="6"/>
  <c r="E109" i="6" s="1"/>
  <c r="AG6" i="6"/>
  <c r="AG40" i="6" s="1"/>
  <c r="S6" i="6"/>
  <c r="S40" i="6" s="1"/>
  <c r="E6" i="6"/>
  <c r="E74" i="6" s="1"/>
  <c r="AG4" i="6"/>
  <c r="AM4" i="6" s="1"/>
  <c r="T4" i="6"/>
  <c r="X130" i="5"/>
  <c r="V130" i="5"/>
  <c r="AB26" i="9" s="1"/>
  <c r="J34" i="9" s="1"/>
  <c r="Q130" i="5"/>
  <c r="Z26" i="9" s="1"/>
  <c r="J130" i="5"/>
  <c r="X128" i="5"/>
  <c r="V128" i="5"/>
  <c r="X24" i="9" s="1"/>
  <c r="F32" i="9" s="1"/>
  <c r="Q128" i="5"/>
  <c r="V24" i="9" s="1"/>
  <c r="H32" i="9" s="1"/>
  <c r="J128" i="5"/>
  <c r="X126" i="5"/>
  <c r="V126" i="5"/>
  <c r="AL30" i="9" s="1"/>
  <c r="Q126" i="5"/>
  <c r="AN30" i="9" s="1"/>
  <c r="R40" i="9" s="1"/>
  <c r="J126" i="5"/>
  <c r="X124" i="5"/>
  <c r="V124" i="5"/>
  <c r="AH28" i="9" s="1"/>
  <c r="P38" i="9" s="1"/>
  <c r="Q124" i="5"/>
  <c r="AJ28" i="9" s="1"/>
  <c r="N38" i="9" s="1"/>
  <c r="J124" i="5"/>
  <c r="X122" i="5"/>
  <c r="V122" i="5"/>
  <c r="AD26" i="9" s="1"/>
  <c r="L36" i="9" s="1"/>
  <c r="Q122" i="5"/>
  <c r="AF26" i="9" s="1"/>
  <c r="J36" i="9" s="1"/>
  <c r="J122" i="5"/>
  <c r="X120" i="5"/>
  <c r="V120" i="5"/>
  <c r="Z24" i="9" s="1"/>
  <c r="H34" i="9" s="1"/>
  <c r="Q120" i="5"/>
  <c r="AB24" i="9" s="1"/>
  <c r="F34" i="9" s="1"/>
  <c r="J120" i="5"/>
  <c r="X118" i="5"/>
  <c r="V118" i="5"/>
  <c r="AN32" i="9" s="1"/>
  <c r="V40" i="9" s="1"/>
  <c r="Q118" i="5"/>
  <c r="AL32" i="9" s="1"/>
  <c r="X40" i="9" s="1"/>
  <c r="J118" i="5"/>
  <c r="X116" i="5"/>
  <c r="V116" i="5"/>
  <c r="AJ30" i="9" s="1"/>
  <c r="R38" i="9" s="1"/>
  <c r="Q116" i="5"/>
  <c r="AH30" i="9" s="1"/>
  <c r="T38" i="9" s="1"/>
  <c r="J116" i="5"/>
  <c r="X114" i="5"/>
  <c r="V114" i="5"/>
  <c r="AF28" i="9" s="1"/>
  <c r="N36" i="9" s="1"/>
  <c r="Q114" i="5"/>
  <c r="AD28" i="9" s="1"/>
  <c r="P36" i="9" s="1"/>
  <c r="J114" i="5"/>
  <c r="AG106" i="5"/>
  <c r="AM106" i="5" s="1"/>
  <c r="X96" i="5"/>
  <c r="V96" i="5"/>
  <c r="AL28" i="9" s="1"/>
  <c r="P40" i="9" s="1"/>
  <c r="Q96" i="5"/>
  <c r="AN28" i="9" s="1"/>
  <c r="N40" i="9" s="1"/>
  <c r="J96" i="5"/>
  <c r="X94" i="5"/>
  <c r="V94" i="5"/>
  <c r="AH26" i="9" s="1"/>
  <c r="L38" i="9" s="1"/>
  <c r="Q94" i="5"/>
  <c r="AJ26" i="9" s="1"/>
  <c r="J38" i="9" s="1"/>
  <c r="J94" i="5"/>
  <c r="X92" i="5"/>
  <c r="V92" i="5"/>
  <c r="AD24" i="9" s="1"/>
  <c r="Q92" i="5"/>
  <c r="AF24" i="9" s="1"/>
  <c r="F36" i="9" s="1"/>
  <c r="J92" i="5"/>
  <c r="X90" i="5"/>
  <c r="V90" i="5"/>
  <c r="AB28" i="9" s="1"/>
  <c r="N34" i="9" s="1"/>
  <c r="Q90" i="5"/>
  <c r="Z28" i="9" s="1"/>
  <c r="P34" i="9" s="1"/>
  <c r="J90" i="5"/>
  <c r="X88" i="5"/>
  <c r="V88" i="5"/>
  <c r="X26" i="9" s="1"/>
  <c r="J32" i="9" s="1"/>
  <c r="Q88" i="5"/>
  <c r="V26" i="9" s="1"/>
  <c r="L32" i="9" s="1"/>
  <c r="J88" i="5"/>
  <c r="X86" i="5"/>
  <c r="V86" i="5"/>
  <c r="T24" i="9" s="1"/>
  <c r="Q86" i="5"/>
  <c r="R24" i="9" s="1"/>
  <c r="H30" i="9" s="1"/>
  <c r="J86" i="5"/>
  <c r="X84" i="5"/>
  <c r="V84" i="5"/>
  <c r="AN34" i="9" s="1"/>
  <c r="Z40" i="9" s="1"/>
  <c r="Q84" i="5"/>
  <c r="AL34" i="9" s="1"/>
  <c r="J84" i="5"/>
  <c r="X82" i="5"/>
  <c r="V82" i="5"/>
  <c r="AJ32" i="9" s="1"/>
  <c r="Q82" i="5"/>
  <c r="AH32" i="9" s="1"/>
  <c r="J82" i="5"/>
  <c r="X80" i="5"/>
  <c r="V80" i="5"/>
  <c r="AF30" i="9" s="1"/>
  <c r="R36" i="9" s="1"/>
  <c r="Q80" i="5"/>
  <c r="AD30" i="9" s="1"/>
  <c r="T36" i="9" s="1"/>
  <c r="J80" i="5"/>
  <c r="AG72" i="5"/>
  <c r="AM72" i="5" s="1"/>
  <c r="X62" i="5"/>
  <c r="V62" i="5"/>
  <c r="AF32" i="9" s="1"/>
  <c r="V36" i="9" s="1"/>
  <c r="Q62" i="5"/>
  <c r="AD32" i="9" s="1"/>
  <c r="X36" i="9" s="1"/>
  <c r="J62" i="5"/>
  <c r="X60" i="5"/>
  <c r="V60" i="5"/>
  <c r="AL26" i="9" s="1"/>
  <c r="L40" i="9" s="1"/>
  <c r="Q60" i="5"/>
  <c r="AN26" i="9" s="1"/>
  <c r="J40" i="9" s="1"/>
  <c r="J60" i="5"/>
  <c r="X58" i="5"/>
  <c r="V58" i="5"/>
  <c r="AB30" i="9" s="1"/>
  <c r="R34" i="9" s="1"/>
  <c r="Q58" i="5"/>
  <c r="Z30" i="9" s="1"/>
  <c r="T34" i="9" s="1"/>
  <c r="J58" i="5"/>
  <c r="X56" i="5"/>
  <c r="V56" i="5"/>
  <c r="AH24" i="9" s="1"/>
  <c r="Q56" i="5"/>
  <c r="AJ24" i="9" s="1"/>
  <c r="F38" i="9" s="1"/>
  <c r="J56" i="5"/>
  <c r="X54" i="5"/>
  <c r="V54" i="5"/>
  <c r="X28" i="9" s="1"/>
  <c r="N32" i="9" s="1"/>
  <c r="Q54" i="5"/>
  <c r="V28" i="9" s="1"/>
  <c r="P32" i="9" s="1"/>
  <c r="J54" i="5"/>
  <c r="X52" i="5"/>
  <c r="V52" i="5"/>
  <c r="AN36" i="9" s="1"/>
  <c r="AD40" i="9" s="1"/>
  <c r="Q52" i="5"/>
  <c r="AL36" i="9" s="1"/>
  <c r="AF40" i="9" s="1"/>
  <c r="J52" i="5"/>
  <c r="X50" i="5"/>
  <c r="V50" i="5"/>
  <c r="T26" i="9" s="1"/>
  <c r="J30" i="9" s="1"/>
  <c r="Q50" i="5"/>
  <c r="R26" i="9" s="1"/>
  <c r="L30" i="9" s="1"/>
  <c r="J50" i="5"/>
  <c r="X48" i="5"/>
  <c r="V48" i="5"/>
  <c r="AJ34" i="9" s="1"/>
  <c r="Z38" i="9" s="1"/>
  <c r="Q48" i="5"/>
  <c r="AH34" i="9" s="1"/>
  <c r="AB38" i="9" s="1"/>
  <c r="J48" i="5"/>
  <c r="X46" i="5"/>
  <c r="V46" i="5"/>
  <c r="P24" i="9" s="1"/>
  <c r="F28" i="9" s="1"/>
  <c r="Q46" i="5"/>
  <c r="N24" i="9" s="1"/>
  <c r="H28" i="9" s="1"/>
  <c r="J46" i="5"/>
  <c r="AG38" i="5"/>
  <c r="AM38" i="5" s="1"/>
  <c r="X28" i="5"/>
  <c r="AN38" i="9"/>
  <c r="AH40" i="9" s="1"/>
  <c r="AL38" i="9"/>
  <c r="J28" i="5"/>
  <c r="X26" i="5"/>
  <c r="AF34" i="9"/>
  <c r="Z36" i="9" s="1"/>
  <c r="AD34" i="9"/>
  <c r="AB36" i="9" s="1"/>
  <c r="J26" i="5"/>
  <c r="X24" i="5"/>
  <c r="X30" i="9"/>
  <c r="R32" i="9" s="1"/>
  <c r="V30" i="9"/>
  <c r="J24" i="5"/>
  <c r="X22" i="5"/>
  <c r="P26" i="9"/>
  <c r="N26" i="9"/>
  <c r="L28" i="9" s="1"/>
  <c r="J22" i="5"/>
  <c r="X20" i="5"/>
  <c r="AL24" i="9"/>
  <c r="H40" i="9" s="1"/>
  <c r="AN24" i="9"/>
  <c r="F40" i="9" s="1"/>
  <c r="J20" i="5"/>
  <c r="X18" i="5"/>
  <c r="AJ36" i="9"/>
  <c r="AD38" i="9" s="1"/>
  <c r="AH36" i="9"/>
  <c r="AF38" i="9" s="1"/>
  <c r="J18" i="5"/>
  <c r="X16" i="5"/>
  <c r="AB32" i="9"/>
  <c r="V34" i="9" s="1"/>
  <c r="Z32" i="9"/>
  <c r="X34" i="9" s="1"/>
  <c r="J16" i="5"/>
  <c r="X14" i="5"/>
  <c r="T28" i="9"/>
  <c r="N30" i="9" s="1"/>
  <c r="R28" i="9"/>
  <c r="J14" i="5"/>
  <c r="X12" i="5"/>
  <c r="L24" i="9"/>
  <c r="F26" i="9" s="1"/>
  <c r="J24" i="9"/>
  <c r="J12" i="5"/>
  <c r="AG8" i="5"/>
  <c r="AG42" i="5" s="1"/>
  <c r="S8" i="5"/>
  <c r="S42" i="5" s="1"/>
  <c r="E8" i="5"/>
  <c r="E76" i="5" s="1"/>
  <c r="AG7" i="5"/>
  <c r="AG109" i="5" s="1"/>
  <c r="S7" i="5"/>
  <c r="S41" i="5" s="1"/>
  <c r="E7" i="5"/>
  <c r="E41" i="5" s="1"/>
  <c r="AG6" i="5"/>
  <c r="AG74" i="5" s="1"/>
  <c r="S6" i="5"/>
  <c r="S108" i="5" s="1"/>
  <c r="E6" i="5"/>
  <c r="E40" i="5" s="1"/>
  <c r="AG4" i="5"/>
  <c r="AM4" i="5" s="1"/>
  <c r="T4" i="5"/>
  <c r="X130" i="4"/>
  <c r="V130" i="4"/>
  <c r="AB6" i="9" s="1"/>
  <c r="Q130" i="4"/>
  <c r="Z6" i="9" s="1"/>
  <c r="L14" i="9" s="1"/>
  <c r="J130" i="4"/>
  <c r="X128" i="4"/>
  <c r="V128" i="4"/>
  <c r="X4" i="9" s="1"/>
  <c r="F12" i="9" s="1"/>
  <c r="Q128" i="4"/>
  <c r="V4" i="9" s="1"/>
  <c r="H12" i="9" s="1"/>
  <c r="J128" i="4"/>
  <c r="X126" i="4"/>
  <c r="V126" i="4"/>
  <c r="AL10" i="9" s="1"/>
  <c r="Q126" i="4"/>
  <c r="AN10" i="9" s="1"/>
  <c r="R20" i="9" s="1"/>
  <c r="J126" i="4"/>
  <c r="X124" i="4"/>
  <c r="V124" i="4"/>
  <c r="AH8" i="9" s="1"/>
  <c r="P18" i="9" s="1"/>
  <c r="Q124" i="4"/>
  <c r="AJ8" i="9" s="1"/>
  <c r="N18" i="9" s="1"/>
  <c r="J124" i="4"/>
  <c r="X122" i="4"/>
  <c r="V122" i="4"/>
  <c r="AD6" i="9" s="1"/>
  <c r="L16" i="9" s="1"/>
  <c r="Q122" i="4"/>
  <c r="AF6" i="9" s="1"/>
  <c r="J16" i="9" s="1"/>
  <c r="J122" i="4"/>
  <c r="X120" i="4"/>
  <c r="V120" i="4"/>
  <c r="Z4" i="9" s="1"/>
  <c r="Q120" i="4"/>
  <c r="AB4" i="9" s="1"/>
  <c r="F14" i="9" s="1"/>
  <c r="J120" i="4"/>
  <c r="X118" i="4"/>
  <c r="V118" i="4"/>
  <c r="AN12" i="9" s="1"/>
  <c r="V20" i="9" s="1"/>
  <c r="Q118" i="4"/>
  <c r="AL12" i="9" s="1"/>
  <c r="J118" i="4"/>
  <c r="X116" i="4"/>
  <c r="V116" i="4"/>
  <c r="AJ10" i="9" s="1"/>
  <c r="R18" i="9" s="1"/>
  <c r="Q116" i="4"/>
  <c r="AH10" i="9" s="1"/>
  <c r="J116" i="4"/>
  <c r="X114" i="4"/>
  <c r="V114" i="4"/>
  <c r="AF8" i="9" s="1"/>
  <c r="N16" i="9" s="1"/>
  <c r="Q114" i="4"/>
  <c r="AD8" i="9" s="1"/>
  <c r="J114" i="4"/>
  <c r="AG106" i="4"/>
  <c r="AM106" i="4" s="1"/>
  <c r="T106" i="4"/>
  <c r="G106" i="4"/>
  <c r="X96" i="4"/>
  <c r="V96" i="4"/>
  <c r="AL8" i="9" s="1"/>
  <c r="P20" i="9" s="1"/>
  <c r="Q96" i="4"/>
  <c r="AN8" i="9" s="1"/>
  <c r="N20" i="9" s="1"/>
  <c r="J96" i="4"/>
  <c r="X94" i="4"/>
  <c r="V94" i="4"/>
  <c r="AH6" i="9" s="1"/>
  <c r="L18" i="9" s="1"/>
  <c r="Q94" i="4"/>
  <c r="AJ6" i="9" s="1"/>
  <c r="J18" i="9" s="1"/>
  <c r="J94" i="4"/>
  <c r="X92" i="4"/>
  <c r="V92" i="4"/>
  <c r="AD4" i="9" s="1"/>
  <c r="H16" i="9" s="1"/>
  <c r="Q92" i="4"/>
  <c r="AF4" i="9" s="1"/>
  <c r="F16" i="9" s="1"/>
  <c r="J92" i="4"/>
  <c r="X90" i="4"/>
  <c r="V90" i="4"/>
  <c r="AB8" i="9" s="1"/>
  <c r="N14" i="9" s="1"/>
  <c r="Q90" i="4"/>
  <c r="Z8" i="9" s="1"/>
  <c r="J90" i="4"/>
  <c r="X88" i="4"/>
  <c r="V88" i="4"/>
  <c r="X6" i="9" s="1"/>
  <c r="J12" i="9" s="1"/>
  <c r="Q88" i="4"/>
  <c r="V6" i="9" s="1"/>
  <c r="L12" i="9" s="1"/>
  <c r="J88" i="4"/>
  <c r="X86" i="4"/>
  <c r="V86" i="4"/>
  <c r="T4" i="9" s="1"/>
  <c r="F10" i="9" s="1"/>
  <c r="Q86" i="4"/>
  <c r="R4" i="9" s="1"/>
  <c r="H10" i="9" s="1"/>
  <c r="J86" i="4"/>
  <c r="X84" i="4"/>
  <c r="V84" i="4"/>
  <c r="AN14" i="9" s="1"/>
  <c r="Z20" i="9" s="1"/>
  <c r="Q84" i="4"/>
  <c r="AL14" i="9" s="1"/>
  <c r="AB20" i="9" s="1"/>
  <c r="J84" i="4"/>
  <c r="X82" i="4"/>
  <c r="V82" i="4"/>
  <c r="AJ12" i="9" s="1"/>
  <c r="V18" i="9" s="1"/>
  <c r="Q82" i="4"/>
  <c r="AH12" i="9" s="1"/>
  <c r="X18" i="9" s="1"/>
  <c r="J82" i="4"/>
  <c r="X80" i="4"/>
  <c r="V80" i="4"/>
  <c r="AF10" i="9" s="1"/>
  <c r="R16" i="9" s="1"/>
  <c r="Q80" i="4"/>
  <c r="AD10" i="9" s="1"/>
  <c r="T16" i="9" s="1"/>
  <c r="J80" i="4"/>
  <c r="AG72" i="4"/>
  <c r="AM72" i="4" s="1"/>
  <c r="T72" i="4"/>
  <c r="G72" i="4"/>
  <c r="X62" i="4"/>
  <c r="V62" i="4"/>
  <c r="AF12" i="9" s="1"/>
  <c r="V16" i="9" s="1"/>
  <c r="Q62" i="4"/>
  <c r="AD12" i="9" s="1"/>
  <c r="J62" i="4"/>
  <c r="X60" i="4"/>
  <c r="V60" i="4"/>
  <c r="AL6" i="9" s="1"/>
  <c r="L20" i="9" s="1"/>
  <c r="Q60" i="4"/>
  <c r="AN6" i="9" s="1"/>
  <c r="J20" i="9" s="1"/>
  <c r="J60" i="4"/>
  <c r="X58" i="4"/>
  <c r="V58" i="4"/>
  <c r="AB10" i="9" s="1"/>
  <c r="R14" i="9" s="1"/>
  <c r="Q58" i="4"/>
  <c r="Z10" i="9" s="1"/>
  <c r="J58" i="4"/>
  <c r="X56" i="4"/>
  <c r="V56" i="4"/>
  <c r="AH4" i="9" s="1"/>
  <c r="H18" i="9" s="1"/>
  <c r="Q56" i="4"/>
  <c r="AJ4" i="9" s="1"/>
  <c r="F18" i="9" s="1"/>
  <c r="J56" i="4"/>
  <c r="X54" i="4"/>
  <c r="V54" i="4"/>
  <c r="X8" i="9" s="1"/>
  <c r="N12" i="9" s="1"/>
  <c r="Q54" i="4"/>
  <c r="V8" i="9" s="1"/>
  <c r="J54" i="4"/>
  <c r="X52" i="4"/>
  <c r="V52" i="4"/>
  <c r="AN16" i="9" s="1"/>
  <c r="Q52" i="4"/>
  <c r="AL16" i="9" s="1"/>
  <c r="AF20" i="9" s="1"/>
  <c r="J52" i="4"/>
  <c r="X50" i="4"/>
  <c r="V50" i="4"/>
  <c r="T6" i="9" s="1"/>
  <c r="J10" i="9" s="1"/>
  <c r="Q50" i="4"/>
  <c r="R6" i="9" s="1"/>
  <c r="L10" i="9" s="1"/>
  <c r="J50" i="4"/>
  <c r="X48" i="4"/>
  <c r="V48" i="4"/>
  <c r="AJ14" i="9" s="1"/>
  <c r="Z18" i="9" s="1"/>
  <c r="Q48" i="4"/>
  <c r="AH14" i="9" s="1"/>
  <c r="AB18" i="9" s="1"/>
  <c r="J48" i="4"/>
  <c r="X46" i="4"/>
  <c r="V46" i="4"/>
  <c r="P4" i="9" s="1"/>
  <c r="Q46" i="4"/>
  <c r="N4" i="9" s="1"/>
  <c r="H8" i="9" s="1"/>
  <c r="J46" i="4"/>
  <c r="AG38" i="4"/>
  <c r="AM38" i="4" s="1"/>
  <c r="X28" i="4"/>
  <c r="V28" i="4"/>
  <c r="AN18" i="9" s="1"/>
  <c r="AH20" i="9" s="1"/>
  <c r="Q28" i="4"/>
  <c r="AL18" i="9" s="1"/>
  <c r="J28" i="4"/>
  <c r="X26" i="4"/>
  <c r="V26" i="4"/>
  <c r="AF14" i="9" s="1"/>
  <c r="Q26" i="4"/>
  <c r="AD14" i="9" s="1"/>
  <c r="AB16" i="9" s="1"/>
  <c r="J26" i="4"/>
  <c r="X24" i="4"/>
  <c r="V24" i="4"/>
  <c r="X10" i="9" s="1"/>
  <c r="R12" i="9" s="1"/>
  <c r="Q24" i="4"/>
  <c r="V10" i="9" s="1"/>
  <c r="J24" i="4"/>
  <c r="X22" i="4"/>
  <c r="V22" i="4"/>
  <c r="P6" i="9" s="1"/>
  <c r="J8" i="9" s="1"/>
  <c r="Q22" i="4"/>
  <c r="N6" i="9" s="1"/>
  <c r="J22" i="4"/>
  <c r="X20" i="4"/>
  <c r="V20" i="4"/>
  <c r="AL4" i="9" s="1"/>
  <c r="H20" i="9" s="1"/>
  <c r="Q20" i="4"/>
  <c r="AN4" i="9" s="1"/>
  <c r="F20" i="9" s="1"/>
  <c r="J20" i="4"/>
  <c r="X18" i="4"/>
  <c r="V18" i="4"/>
  <c r="AJ16" i="9" s="1"/>
  <c r="AD18" i="9" s="1"/>
  <c r="Q18" i="4"/>
  <c r="AH16" i="9" s="1"/>
  <c r="AF18" i="9" s="1"/>
  <c r="J18" i="4"/>
  <c r="X16" i="4"/>
  <c r="V16" i="4"/>
  <c r="AB12" i="9" s="1"/>
  <c r="Q16" i="4"/>
  <c r="Z12" i="9" s="1"/>
  <c r="X14" i="9" s="1"/>
  <c r="J16" i="4"/>
  <c r="X14" i="4"/>
  <c r="V14" i="4"/>
  <c r="T8" i="9" s="1"/>
  <c r="N10" i="9" s="1"/>
  <c r="Q14" i="4"/>
  <c r="R8" i="9" s="1"/>
  <c r="P10" i="9" s="1"/>
  <c r="J14" i="4"/>
  <c r="X12" i="4"/>
  <c r="V12" i="4"/>
  <c r="L4" i="9" s="1"/>
  <c r="F6" i="9" s="1"/>
  <c r="Q12" i="4"/>
  <c r="J4" i="9" s="1"/>
  <c r="J12" i="4"/>
  <c r="AG8" i="4"/>
  <c r="AG110" i="4" s="1"/>
  <c r="S8" i="4"/>
  <c r="S42" i="4" s="1"/>
  <c r="E8" i="4"/>
  <c r="E42" i="4" s="1"/>
  <c r="AG7" i="4"/>
  <c r="AG75" i="4" s="1"/>
  <c r="S7" i="4"/>
  <c r="S109" i="4" s="1"/>
  <c r="E7" i="4"/>
  <c r="E41" i="4" s="1"/>
  <c r="AG6" i="4"/>
  <c r="AG40" i="4" s="1"/>
  <c r="S6" i="4"/>
  <c r="S74" i="4" s="1"/>
  <c r="E6" i="4"/>
  <c r="E108" i="4" s="1"/>
  <c r="AM4" i="4"/>
  <c r="C20" i="1"/>
  <c r="C19" i="1"/>
  <c r="C18" i="1"/>
  <c r="C17" i="1"/>
  <c r="C16" i="1"/>
  <c r="AI14" i="5"/>
  <c r="AI62" i="5"/>
  <c r="AI114" i="5"/>
  <c r="AI114" i="4"/>
  <c r="AI118" i="6"/>
  <c r="AI18" i="4"/>
  <c r="A29" i="9"/>
  <c r="AI46" i="4"/>
  <c r="E57" i="9"/>
  <c r="AI122" i="4"/>
  <c r="A33" i="9"/>
  <c r="A13" i="9"/>
  <c r="AI114" i="6"/>
  <c r="AI82" i="5"/>
  <c r="E55" i="9"/>
  <c r="AI48" i="4"/>
  <c r="AI124" i="4"/>
  <c r="AI52" i="5"/>
  <c r="AI80" i="5"/>
  <c r="E61" i="9"/>
  <c r="AI120" i="5"/>
  <c r="AI92" i="4"/>
  <c r="A31" i="9"/>
  <c r="AI126" i="5"/>
  <c r="A21" i="9"/>
  <c r="AI116" i="5"/>
  <c r="AI116" i="6"/>
  <c r="AI124" i="5"/>
  <c r="AI94" i="4"/>
  <c r="AI48" i="5"/>
  <c r="E51" i="9"/>
  <c r="AI80" i="4"/>
  <c r="A27" i="9"/>
  <c r="AI56" i="5"/>
  <c r="AI28" i="5"/>
  <c r="AI24" i="4"/>
  <c r="A35" i="9"/>
  <c r="AI26" i="5"/>
  <c r="AI24" i="5"/>
  <c r="AI86" i="5"/>
  <c r="AI60" i="5"/>
  <c r="AI54" i="4"/>
  <c r="AI118" i="5"/>
  <c r="E53" i="9"/>
  <c r="AI120" i="4"/>
  <c r="AI28" i="4"/>
  <c r="E59" i="9"/>
  <c r="AI50" i="5"/>
  <c r="AI128" i="4"/>
  <c r="A25" i="9"/>
  <c r="AI84" i="5"/>
  <c r="AI94" i="5"/>
  <c r="AI130" i="4"/>
  <c r="AI116" i="4"/>
  <c r="E49" i="9"/>
  <c r="AI88" i="4"/>
  <c r="AI22" i="4"/>
  <c r="AI16" i="5"/>
  <c r="A37" i="9"/>
  <c r="AI118" i="4"/>
  <c r="AI126" i="4"/>
  <c r="A41" i="9"/>
  <c r="AI20" i="4"/>
  <c r="AI12" i="4"/>
  <c r="AI96" i="4"/>
  <c r="AI122" i="5"/>
  <c r="A7" i="9"/>
  <c r="AI90" i="4"/>
  <c r="AI50" i="4"/>
  <c r="AI120" i="6"/>
  <c r="A11" i="9"/>
  <c r="A5" i="9"/>
  <c r="AI62" i="4"/>
  <c r="AI88" i="5"/>
  <c r="AI26" i="4"/>
  <c r="AI90" i="5"/>
  <c r="AI18" i="5"/>
  <c r="AI86" i="4"/>
  <c r="AI130" i="5"/>
  <c r="AI92" i="5"/>
  <c r="AI58" i="5"/>
  <c r="AI46" i="5"/>
  <c r="AI14" i="4"/>
  <c r="AI58" i="4"/>
  <c r="AI22" i="5"/>
  <c r="AI16" i="4"/>
  <c r="AI12" i="5"/>
  <c r="AI128" i="5"/>
  <c r="A39" i="9"/>
  <c r="AI60" i="4"/>
  <c r="A15" i="9"/>
  <c r="A19" i="9"/>
  <c r="AI84" i="4"/>
  <c r="AI54" i="5"/>
  <c r="E47" i="9"/>
  <c r="AI56" i="4"/>
  <c r="AI96" i="5"/>
  <c r="AI20" i="5"/>
  <c r="A9" i="9"/>
  <c r="AI52" i="4"/>
  <c r="AI82" i="4"/>
  <c r="A17" i="9"/>
  <c r="P58" i="9" l="1"/>
  <c r="V60" i="9"/>
  <c r="AF48" i="9"/>
  <c r="N56" i="9" s="1"/>
  <c r="Z50" i="9"/>
  <c r="T54" i="9" s="1"/>
  <c r="AN48" i="9"/>
  <c r="R58" i="9"/>
  <c r="AB46" i="9"/>
  <c r="J54" i="9" s="1"/>
  <c r="AF60" i="9"/>
  <c r="V48" i="9"/>
  <c r="P52" i="9" s="1"/>
  <c r="J60" i="9"/>
  <c r="AD52" i="9"/>
  <c r="AD60" i="9"/>
  <c r="X48" i="9"/>
  <c r="N52" i="9" s="1"/>
  <c r="M52" i="9" s="1"/>
  <c r="AB50" i="9"/>
  <c r="R54" i="9" s="1"/>
  <c r="AL48" i="9"/>
  <c r="P60" i="9" s="1"/>
  <c r="L60" i="9"/>
  <c r="I60" i="9" s="1"/>
  <c r="AF52" i="9"/>
  <c r="V56" i="9" s="1"/>
  <c r="AJ54" i="9"/>
  <c r="Z58" i="9" s="1"/>
  <c r="AL54" i="9"/>
  <c r="AB60" i="9" s="1"/>
  <c r="AF46" i="9"/>
  <c r="J56" i="9" s="1"/>
  <c r="V46" i="9"/>
  <c r="L52" i="9" s="1"/>
  <c r="T56" i="9"/>
  <c r="Z48" i="9"/>
  <c r="P54" i="9" s="1"/>
  <c r="AH52" i="9"/>
  <c r="X58" i="9" s="1"/>
  <c r="V54" i="9"/>
  <c r="AN58" i="9"/>
  <c r="AH60" i="9" s="1"/>
  <c r="AG60" i="9" s="1"/>
  <c r="AN54" i="9"/>
  <c r="Z60" i="9" s="1"/>
  <c r="Y60" i="9" s="1"/>
  <c r="AD46" i="9"/>
  <c r="AL50" i="9"/>
  <c r="T60" i="9" s="1"/>
  <c r="X46" i="9"/>
  <c r="J52" i="9" s="1"/>
  <c r="AB48" i="9"/>
  <c r="N54" i="9" s="1"/>
  <c r="M54" i="9" s="1"/>
  <c r="L58" i="9"/>
  <c r="AF50" i="9"/>
  <c r="R56" i="9" s="1"/>
  <c r="Q56" i="9" s="1"/>
  <c r="AJ52" i="9"/>
  <c r="V58" i="9" s="1"/>
  <c r="R60" i="9"/>
  <c r="J48" i="9"/>
  <c r="AG46" i="9"/>
  <c r="S41" i="6"/>
  <c r="AG75" i="5"/>
  <c r="E74" i="4"/>
  <c r="S110" i="4"/>
  <c r="S109" i="5"/>
  <c r="E108" i="5"/>
  <c r="E40" i="6"/>
  <c r="E110" i="6"/>
  <c r="AG76" i="4"/>
  <c r="S74" i="5"/>
  <c r="E75" i="6"/>
  <c r="AG108" i="6"/>
  <c r="E109" i="4"/>
  <c r="S75" i="4"/>
  <c r="AG110" i="5"/>
  <c r="S40" i="4"/>
  <c r="S76" i="6"/>
  <c r="E42" i="5"/>
  <c r="E40" i="4"/>
  <c r="S41" i="4"/>
  <c r="AG42" i="4"/>
  <c r="E75" i="4"/>
  <c r="S76" i="4"/>
  <c r="AG108" i="4"/>
  <c r="E110" i="4"/>
  <c r="S40" i="5"/>
  <c r="AG41" i="5"/>
  <c r="E74" i="5"/>
  <c r="S75" i="5"/>
  <c r="AG76" i="5"/>
  <c r="E109" i="5"/>
  <c r="S110" i="5"/>
  <c r="E41" i="6"/>
  <c r="S42" i="6"/>
  <c r="AG74" i="6"/>
  <c r="E76" i="6"/>
  <c r="S108" i="6"/>
  <c r="AG109" i="6"/>
  <c r="AG40" i="5"/>
  <c r="AG74" i="4"/>
  <c r="E76" i="4"/>
  <c r="S108" i="4"/>
  <c r="AG109" i="4"/>
  <c r="E75" i="5"/>
  <c r="S76" i="5"/>
  <c r="AG108" i="5"/>
  <c r="E110" i="5"/>
  <c r="S74" i="6"/>
  <c r="AG75" i="6"/>
  <c r="E108" i="6"/>
  <c r="S109" i="6"/>
  <c r="AG41" i="4"/>
  <c r="M40" i="9"/>
  <c r="Y46" i="9"/>
  <c r="AG54" i="9"/>
  <c r="AB58" i="9"/>
  <c r="U40" i="9"/>
  <c r="Y26" i="9"/>
  <c r="L34" i="9"/>
  <c r="I34" i="9" s="1"/>
  <c r="AK28" i="9"/>
  <c r="AC40" i="9"/>
  <c r="AW24" i="9"/>
  <c r="H14" i="9"/>
  <c r="E14" i="9" s="1"/>
  <c r="Y4" i="9"/>
  <c r="J14" i="9"/>
  <c r="I14" i="9" s="1"/>
  <c r="Y6" i="9"/>
  <c r="AC8" i="9"/>
  <c r="P16" i="9"/>
  <c r="M16" i="9" s="1"/>
  <c r="Y8" i="9"/>
  <c r="P14" i="9"/>
  <c r="M14" i="9" s="1"/>
  <c r="AC10" i="9"/>
  <c r="P12" i="9"/>
  <c r="M12" i="9" s="1"/>
  <c r="U8" i="9"/>
  <c r="Y10" i="9"/>
  <c r="T14" i="9"/>
  <c r="Q14" i="9" s="1"/>
  <c r="X16" i="9"/>
  <c r="AC12" i="9"/>
  <c r="AD20" i="9"/>
  <c r="AC20" i="9" s="1"/>
  <c r="H6" i="9"/>
  <c r="E6" i="9" s="1"/>
  <c r="AV4" i="9"/>
  <c r="AW4" i="9"/>
  <c r="I4" i="9"/>
  <c r="L8" i="9"/>
  <c r="I8" i="9" s="1"/>
  <c r="M6" i="9"/>
  <c r="T12" i="9"/>
  <c r="Q12" i="9" s="1"/>
  <c r="U10" i="9"/>
  <c r="AG56" i="9"/>
  <c r="AF58" i="9"/>
  <c r="AC58" i="9" s="1"/>
  <c r="M46" i="9"/>
  <c r="AC54" i="9"/>
  <c r="AK30" i="9"/>
  <c r="T40" i="9"/>
  <c r="Q40" i="9" s="1"/>
  <c r="E32" i="9"/>
  <c r="AK32" i="9"/>
  <c r="I24" i="9"/>
  <c r="Y24" i="9"/>
  <c r="AG24" i="9"/>
  <c r="Y28" i="9"/>
  <c r="AG28" i="9"/>
  <c r="U30" i="9"/>
  <c r="U36" i="9"/>
  <c r="AG34" i="9"/>
  <c r="AG36" i="9"/>
  <c r="I40" i="9"/>
  <c r="AC26" i="9"/>
  <c r="M26" i="9"/>
  <c r="E10" i="9"/>
  <c r="E18" i="9"/>
  <c r="AG10" i="9"/>
  <c r="Y12" i="9"/>
  <c r="AC14" i="9"/>
  <c r="Y20" i="9"/>
  <c r="AK18" i="9"/>
  <c r="Q46" i="9"/>
  <c r="M32" i="9"/>
  <c r="AW40" i="9"/>
  <c r="E40" i="9"/>
  <c r="AK34" i="9"/>
  <c r="AB40" i="9"/>
  <c r="Y40" i="9" s="1"/>
  <c r="AK38" i="9"/>
  <c r="AJ40" i="9"/>
  <c r="AG40" i="9" s="1"/>
  <c r="AK24" i="9"/>
  <c r="AC38" i="9"/>
  <c r="U24" i="9"/>
  <c r="AC24" i="9"/>
  <c r="U28" i="9"/>
  <c r="AC28" i="9"/>
  <c r="Y30" i="9"/>
  <c r="AG30" i="9"/>
  <c r="Y32" i="9"/>
  <c r="AG32" i="9"/>
  <c r="AC34" i="9"/>
  <c r="AG26" i="9"/>
  <c r="Q26" i="9"/>
  <c r="AK36" i="9"/>
  <c r="M4" i="9"/>
  <c r="E12" i="9"/>
  <c r="E16" i="9"/>
  <c r="E20" i="9"/>
  <c r="AK10" i="9"/>
  <c r="AK12" i="9"/>
  <c r="Y18" i="9"/>
  <c r="AV24" i="9"/>
  <c r="H26" i="9"/>
  <c r="E26" i="9" s="1"/>
  <c r="H36" i="9"/>
  <c r="AV36" i="9" s="1"/>
  <c r="X38" i="9"/>
  <c r="M24" i="9"/>
  <c r="AC32" i="9"/>
  <c r="F8" i="9"/>
  <c r="E8" i="9" s="1"/>
  <c r="AC4" i="9"/>
  <c r="AC6" i="9"/>
  <c r="V14" i="9"/>
  <c r="U14" i="9" s="1"/>
  <c r="Z16" i="9"/>
  <c r="Y16" i="9" s="1"/>
  <c r="J58" i="9"/>
  <c r="Q48" i="9"/>
  <c r="AC30" i="9"/>
  <c r="I50" i="9"/>
  <c r="T32" i="9"/>
  <c r="Q32" i="9" s="1"/>
  <c r="H38" i="9"/>
  <c r="E38" i="9" s="1"/>
  <c r="Q24" i="9"/>
  <c r="AK26" i="9"/>
  <c r="U26" i="9"/>
  <c r="AK52" i="9"/>
  <c r="AC48" i="9"/>
  <c r="N58" i="9"/>
  <c r="M58" i="9" s="1"/>
  <c r="AG48" i="9"/>
  <c r="AC46" i="9"/>
  <c r="AR46" i="9"/>
  <c r="AG50" i="9"/>
  <c r="T58" i="9"/>
  <c r="Q58" i="9" s="1"/>
  <c r="M50" i="9"/>
  <c r="Y52" i="9"/>
  <c r="X54" i="9"/>
  <c r="Q52" i="9"/>
  <c r="X60" i="9"/>
  <c r="U60" i="9" s="1"/>
  <c r="AK46" i="9"/>
  <c r="L48" i="9"/>
  <c r="U50" i="9"/>
  <c r="AK50" i="9"/>
  <c r="L54" i="9"/>
  <c r="L56" i="9"/>
  <c r="AB56" i="9"/>
  <c r="Y56" i="9" s="1"/>
  <c r="AK56" i="9"/>
  <c r="AK58" i="9"/>
  <c r="Y48" i="9"/>
  <c r="P56" i="9"/>
  <c r="M20" i="9"/>
  <c r="M18" i="9"/>
  <c r="AC18" i="9"/>
  <c r="I12" i="9"/>
  <c r="I18" i="9"/>
  <c r="U18" i="9"/>
  <c r="I10" i="9"/>
  <c r="I16" i="9"/>
  <c r="I20" i="9"/>
  <c r="M10" i="9"/>
  <c r="Q16" i="9"/>
  <c r="T18" i="9"/>
  <c r="Q18" i="9" s="1"/>
  <c r="T20" i="9"/>
  <c r="Q20" i="9" s="1"/>
  <c r="AJ20" i="9"/>
  <c r="AG20" i="9" s="1"/>
  <c r="Q4" i="9"/>
  <c r="AG4" i="9"/>
  <c r="Q6" i="9"/>
  <c r="AG6" i="9"/>
  <c r="Q8" i="9"/>
  <c r="AG8" i="9"/>
  <c r="AG12" i="9"/>
  <c r="AG14" i="9"/>
  <c r="AG16" i="9"/>
  <c r="X20" i="9"/>
  <c r="U20" i="9" s="1"/>
  <c r="U4" i="9"/>
  <c r="AK4" i="9"/>
  <c r="U6" i="9"/>
  <c r="AK6" i="9"/>
  <c r="AK8" i="9"/>
  <c r="AK14" i="9"/>
  <c r="AW18" i="9"/>
  <c r="AV10" i="9"/>
  <c r="AW10" i="9"/>
  <c r="AW12" i="9"/>
  <c r="J28" i="9"/>
  <c r="I28" i="9" s="1"/>
  <c r="AR50" i="9"/>
  <c r="Y38" i="9"/>
  <c r="Y36" i="9"/>
  <c r="V38" i="9"/>
  <c r="AW38" i="9" s="1"/>
  <c r="U34" i="9"/>
  <c r="Q38" i="9"/>
  <c r="Q36" i="9"/>
  <c r="Q34" i="9"/>
  <c r="M38" i="9"/>
  <c r="M36" i="9"/>
  <c r="M34" i="9"/>
  <c r="AW32" i="9"/>
  <c r="Q28" i="9"/>
  <c r="P30" i="9"/>
  <c r="M30" i="9" s="1"/>
  <c r="I38" i="9"/>
  <c r="I36" i="9"/>
  <c r="AW36" i="9"/>
  <c r="AW26" i="9"/>
  <c r="I32" i="9"/>
  <c r="I30" i="9"/>
  <c r="AW34" i="9"/>
  <c r="E34" i="9"/>
  <c r="F30" i="9"/>
  <c r="E28" i="9"/>
  <c r="AR60" i="9"/>
  <c r="I23" i="9"/>
  <c r="Q23" i="9"/>
  <c r="AG23" i="9"/>
  <c r="I3" i="9"/>
  <c r="U3" i="9"/>
  <c r="Y3" i="9"/>
  <c r="AK3" i="9"/>
  <c r="I45" i="9"/>
  <c r="M45" i="9"/>
  <c r="Q45" i="9"/>
  <c r="U45" i="9"/>
  <c r="Y45" i="9"/>
  <c r="AC45" i="9"/>
  <c r="AG45" i="9"/>
  <c r="AK45" i="9"/>
  <c r="U23" i="9"/>
  <c r="AC23" i="9"/>
  <c r="E3" i="9"/>
  <c r="Q3" i="9"/>
  <c r="AG3" i="9"/>
  <c r="E23" i="9"/>
  <c r="AK23" i="9"/>
  <c r="M23" i="9"/>
  <c r="Y23" i="9"/>
  <c r="M3" i="9"/>
  <c r="AC3" i="9"/>
  <c r="U58" i="9" l="1"/>
  <c r="Y50" i="9"/>
  <c r="AC60" i="9"/>
  <c r="U48" i="9"/>
  <c r="Q60" i="9"/>
  <c r="AC52" i="9"/>
  <c r="U54" i="9"/>
  <c r="AG52" i="9"/>
  <c r="AK48" i="9"/>
  <c r="X56" i="9"/>
  <c r="U56" i="9" s="1"/>
  <c r="AC50" i="9"/>
  <c r="I52" i="9"/>
  <c r="Q54" i="9"/>
  <c r="AK54" i="9"/>
  <c r="AT50" i="9"/>
  <c r="AS50" i="9"/>
  <c r="AU50" i="9" s="1"/>
  <c r="N60" i="9"/>
  <c r="M60" i="9" s="1"/>
  <c r="AS60" i="9" s="1"/>
  <c r="AV32" i="9"/>
  <c r="M56" i="9"/>
  <c r="I54" i="9"/>
  <c r="U46" i="9"/>
  <c r="AT46" i="9" s="1"/>
  <c r="Y58" i="9"/>
  <c r="I48" i="9"/>
  <c r="AW16" i="9"/>
  <c r="I58" i="9"/>
  <c r="AS24" i="9"/>
  <c r="I56" i="9"/>
  <c r="AR52" i="9"/>
  <c r="AW28" i="9"/>
  <c r="E36" i="9"/>
  <c r="AT36" i="9" s="1"/>
  <c r="AV18" i="9"/>
  <c r="AK16" i="9"/>
  <c r="AW20" i="9"/>
  <c r="AW8" i="9"/>
  <c r="AS4" i="9"/>
  <c r="AT24" i="9"/>
  <c r="AV34" i="9"/>
  <c r="AT4" i="9"/>
  <c r="AR56" i="9"/>
  <c r="AV8" i="9"/>
  <c r="AV30" i="9"/>
  <c r="AV38" i="9"/>
  <c r="AT34" i="9"/>
  <c r="AS36" i="9"/>
  <c r="AV16" i="9"/>
  <c r="U16" i="9"/>
  <c r="AR48" i="9"/>
  <c r="AT32" i="9"/>
  <c r="AV28" i="9"/>
  <c r="U38" i="9"/>
  <c r="AT38" i="9" s="1"/>
  <c r="AV40" i="9"/>
  <c r="AT40" i="9"/>
  <c r="AS40" i="9"/>
  <c r="AS26" i="9"/>
  <c r="AT26" i="9"/>
  <c r="AS32" i="9"/>
  <c r="AO52" i="9"/>
  <c r="AP52" i="9"/>
  <c r="AW52" i="9" s="1"/>
  <c r="AP60" i="9"/>
  <c r="AW60" i="9" s="1"/>
  <c r="AS20" i="9"/>
  <c r="AT20" i="9"/>
  <c r="AS12" i="9"/>
  <c r="AT12" i="9"/>
  <c r="AS8" i="9"/>
  <c r="AT8" i="9"/>
  <c r="AV12" i="9"/>
  <c r="AV20" i="9"/>
  <c r="AT10" i="9"/>
  <c r="AS10" i="9"/>
  <c r="AV6" i="9"/>
  <c r="AW6" i="9"/>
  <c r="AV14" i="9"/>
  <c r="AW14" i="9"/>
  <c r="AT18" i="9"/>
  <c r="AS18" i="9"/>
  <c r="AT28" i="9"/>
  <c r="AS34" i="9"/>
  <c r="AS38" i="9"/>
  <c r="AU38" i="9" s="1"/>
  <c r="AW30" i="9"/>
  <c r="E30" i="9"/>
  <c r="AS28" i="9"/>
  <c r="AR58" i="9"/>
  <c r="AR54" i="9"/>
  <c r="AP54" i="9"/>
  <c r="AO58" i="9"/>
  <c r="AO50" i="9"/>
  <c r="AP50" i="9"/>
  <c r="C4" i="7"/>
  <c r="C12" i="7"/>
  <c r="C27" i="7"/>
  <c r="C13" i="7"/>
  <c r="C22" i="7"/>
  <c r="D10" i="7"/>
  <c r="D17" i="7"/>
  <c r="D4" i="7"/>
  <c r="D5" i="7"/>
  <c r="D15" i="7"/>
  <c r="C18" i="7"/>
  <c r="C17" i="7"/>
  <c r="C6" i="7"/>
  <c r="C19" i="7"/>
  <c r="C15" i="7"/>
  <c r="D6" i="7"/>
  <c r="C5" i="7"/>
  <c r="D19" i="7"/>
  <c r="D9" i="7"/>
  <c r="D2" i="7"/>
  <c r="D12" i="7"/>
  <c r="C16" i="7"/>
  <c r="D16" i="7"/>
  <c r="D13" i="7"/>
  <c r="C9" i="7"/>
  <c r="C10" i="7"/>
  <c r="C11" i="7"/>
  <c r="D11" i="7"/>
  <c r="C2" i="7"/>
  <c r="D18" i="7"/>
  <c r="AP48" i="9" l="1"/>
  <c r="AW48" i="9" s="1"/>
  <c r="AO54" i="9"/>
  <c r="AT16" i="9"/>
  <c r="AO56" i="9"/>
  <c r="AU34" i="9"/>
  <c r="AO48" i="9"/>
  <c r="AQ48" i="9" s="1"/>
  <c r="E35" i="10"/>
  <c r="D37" i="10"/>
  <c r="E37" i="10"/>
  <c r="D33" i="10"/>
  <c r="D27" i="10"/>
  <c r="E19" i="10"/>
  <c r="E23" i="10"/>
  <c r="D9" i="10"/>
  <c r="E9" i="10"/>
  <c r="D23" i="10"/>
  <c r="D19" i="10"/>
  <c r="E13" i="10"/>
  <c r="D11" i="10"/>
  <c r="D21" i="10"/>
  <c r="D31" i="10"/>
  <c r="D35" i="10"/>
  <c r="E21" i="10"/>
  <c r="D13" i="10"/>
  <c r="E27" i="10"/>
  <c r="D25" i="10"/>
  <c r="E45" i="10"/>
  <c r="E11" i="10"/>
  <c r="D39" i="10"/>
  <c r="E39" i="10"/>
  <c r="E33" i="10"/>
  <c r="E31" i="10"/>
  <c r="E25" i="10"/>
  <c r="E55" i="10"/>
  <c r="E5" i="10"/>
  <c r="D5" i="10"/>
  <c r="AT60" i="9"/>
  <c r="AU60" i="9" s="1"/>
  <c r="AO60" i="9"/>
  <c r="AQ60" i="9" s="1"/>
  <c r="AP46" i="9"/>
  <c r="AW46" i="9" s="1"/>
  <c r="AS54" i="9"/>
  <c r="AT54" i="9"/>
  <c r="AS56" i="9"/>
  <c r="AT56" i="9"/>
  <c r="AP58" i="9"/>
  <c r="AS58" i="9"/>
  <c r="AT58" i="9"/>
  <c r="AS46" i="9"/>
  <c r="AO46" i="9"/>
  <c r="AQ46" i="9" s="1"/>
  <c r="AT48" i="9"/>
  <c r="AS48" i="9"/>
  <c r="AT52" i="9"/>
  <c r="AS52" i="9"/>
  <c r="AW50" i="9"/>
  <c r="AW54" i="9"/>
  <c r="AP56" i="9"/>
  <c r="AQ56" i="9" s="1"/>
  <c r="AU24" i="9"/>
  <c r="AU32" i="9"/>
  <c r="AU4" i="9"/>
  <c r="AU26" i="9"/>
  <c r="AU36" i="9"/>
  <c r="AS16" i="9"/>
  <c r="AQ52" i="9"/>
  <c r="AU40" i="9"/>
  <c r="AU10" i="9"/>
  <c r="AU12" i="9"/>
  <c r="AT6" i="9"/>
  <c r="AS6" i="9"/>
  <c r="AU18" i="9"/>
  <c r="AT14" i="9"/>
  <c r="AS14" i="9"/>
  <c r="AU8" i="9"/>
  <c r="AU20" i="9"/>
  <c r="AS30" i="9"/>
  <c r="AT30" i="9"/>
  <c r="AU28" i="9"/>
  <c r="AQ50" i="9"/>
  <c r="AQ54" i="9"/>
  <c r="C24" i="7"/>
  <c r="C21" i="7"/>
  <c r="C14" i="7"/>
  <c r="C26" i="7"/>
  <c r="C8" i="7"/>
  <c r="C23" i="7"/>
  <c r="D7" i="7"/>
  <c r="C7" i="7"/>
  <c r="D14" i="7"/>
  <c r="D3" i="7"/>
  <c r="C3" i="7"/>
  <c r="D8" i="7"/>
  <c r="C20" i="7"/>
  <c r="C25" i="7"/>
  <c r="F31" i="10" l="1"/>
  <c r="D17" i="10"/>
  <c r="AQ58" i="9"/>
  <c r="AU48" i="9"/>
  <c r="F33" i="10"/>
  <c r="F39" i="10"/>
  <c r="F25" i="10"/>
  <c r="F27" i="10"/>
  <c r="F23" i="10"/>
  <c r="F37" i="10"/>
  <c r="F35" i="10"/>
  <c r="F21" i="10"/>
  <c r="F11" i="10"/>
  <c r="F9" i="10"/>
  <c r="F19" i="10"/>
  <c r="F13" i="10"/>
  <c r="F5" i="10"/>
  <c r="E53" i="10"/>
  <c r="E51" i="10"/>
  <c r="D15" i="10"/>
  <c r="D7" i="10"/>
  <c r="D29" i="10"/>
  <c r="E49" i="10"/>
  <c r="E15" i="10"/>
  <c r="F15" i="10" s="1"/>
  <c r="E7" i="10"/>
  <c r="E17" i="10"/>
  <c r="E41" i="10"/>
  <c r="E43" i="10"/>
  <c r="E47" i="10"/>
  <c r="E29" i="10"/>
  <c r="F29" i="10" s="1"/>
  <c r="AU46" i="9"/>
  <c r="AU52" i="9"/>
  <c r="AU54" i="9"/>
  <c r="AW58" i="9"/>
  <c r="AW56" i="9"/>
  <c r="AU58" i="9"/>
  <c r="AU56" i="9"/>
  <c r="AU16" i="9"/>
  <c r="AU6" i="9"/>
  <c r="AU14" i="9"/>
  <c r="AU30" i="9"/>
  <c r="D27" i="7"/>
  <c r="D24" i="7"/>
  <c r="D26" i="7"/>
  <c r="D25" i="7"/>
  <c r="D20" i="7"/>
  <c r="D23" i="7"/>
  <c r="D22" i="7"/>
  <c r="D21" i="7"/>
  <c r="F17" i="10" l="1"/>
  <c r="F7" i="10"/>
  <c r="D41" i="10"/>
  <c r="F41" i="10" s="1"/>
  <c r="D49" i="10"/>
  <c r="F49" i="10" s="1"/>
  <c r="D55" i="10"/>
  <c r="F55" i="10" s="1"/>
  <c r="D45" i="10"/>
  <c r="F45" i="10" s="1"/>
  <c r="D47" i="10"/>
  <c r="F47" i="10" s="1"/>
  <c r="D51" i="10"/>
  <c r="F51" i="10" s="1"/>
  <c r="D53" i="10"/>
  <c r="F53" i="10" s="1"/>
  <c r="D43" i="10"/>
  <c r="F43" i="10" s="1"/>
  <c r="AZ50" i="9"/>
  <c r="AZ46" i="9"/>
  <c r="AZ56" i="9"/>
  <c r="AZ48" i="9"/>
  <c r="AZ54" i="9"/>
  <c r="AZ58" i="9"/>
  <c r="AZ52" i="9"/>
  <c r="AZ60" i="9"/>
  <c r="AZ26" i="9"/>
  <c r="AZ32" i="9"/>
  <c r="AZ24" i="9"/>
  <c r="AZ40" i="9"/>
  <c r="AZ20" i="9"/>
  <c r="AZ28" i="9"/>
  <c r="AZ10" i="9"/>
  <c r="AZ30" i="9"/>
  <c r="AZ8" i="9"/>
  <c r="AZ18" i="9"/>
  <c r="AZ6" i="9"/>
  <c r="AZ14" i="9"/>
  <c r="AZ36" i="9"/>
  <c r="AZ38" i="9"/>
  <c r="AZ4" i="9"/>
  <c r="AZ12" i="9"/>
  <c r="AZ16" i="9"/>
  <c r="AZ34" i="9"/>
  <c r="G49" i="10" l="1"/>
  <c r="G27" i="10"/>
  <c r="G11" i="10"/>
  <c r="G51" i="10"/>
  <c r="G37" i="10"/>
  <c r="G41" i="10"/>
  <c r="G19" i="10"/>
  <c r="G29" i="10"/>
  <c r="G55" i="10"/>
  <c r="G39" i="10"/>
  <c r="G7" i="10"/>
  <c r="G53" i="10"/>
  <c r="G15" i="10"/>
  <c r="G35" i="10"/>
  <c r="G31" i="10"/>
  <c r="G33" i="10"/>
  <c r="G47" i="10"/>
  <c r="G9" i="10"/>
  <c r="G17" i="10"/>
  <c r="G13" i="10"/>
  <c r="G5" i="10"/>
  <c r="G25" i="10"/>
  <c r="G43" i="10"/>
  <c r="G23" i="10"/>
  <c r="G21" i="10"/>
  <c r="G45" i="10"/>
</calcChain>
</file>

<file path=xl/sharedStrings.xml><?xml version="1.0" encoding="utf-8"?>
<sst xmlns="http://schemas.openxmlformats.org/spreadsheetml/2006/main" count="1591" uniqueCount="395">
  <si>
    <t>ブロック別　組合せ・日程 ・ 会場一覧</t>
  </si>
  <si>
    <t>Ａ ブロック</t>
  </si>
  <si>
    <t>Ｂ ブロック</t>
  </si>
  <si>
    <t>Ｃ ブロック</t>
  </si>
  <si>
    <t>備　考</t>
  </si>
  <si>
    <t>（９チーム）</t>
  </si>
  <si>
    <t>会場チーム</t>
  </si>
  <si>
    <t>姿川第一ＦＣ</t>
  </si>
  <si>
    <t>富士見ＳＳＳ</t>
  </si>
  <si>
    <t>緑が丘ＹＦＣ</t>
  </si>
  <si>
    <t>１０</t>
  </si>
  <si>
    <t>１節</t>
  </si>
  <si>
    <t>2節</t>
  </si>
  <si>
    <t>3節</t>
  </si>
  <si>
    <t>4節</t>
  </si>
  <si>
    <t>渡部　広信
（西部地区副代表）
姿川第一ＦＣ</t>
  </si>
  <si>
    <t xml:space="preserve"> 〒321-0158
 宇都宮市西川田本町4-10-6
　sugaichifc@gmail.com</t>
  </si>
  <si>
    <t xml:space="preserve"> 連絡先</t>
  </si>
  <si>
    <t>０９０-３３１３-７０４７</t>
  </si>
  <si>
    <t>池田　澄也
（南部地区副代表）
緑が丘ＹＦＣ</t>
  </si>
  <si>
    <t xml:space="preserve"> 〒320-0834
 宇都宮市陽南2-11-7
　sumyno5@ybb.ne.jp</t>
  </si>
  <si>
    <t>０８０-７９４０-５５４８</t>
  </si>
  <si>
    <t>土</t>
  </si>
  <si>
    <t>白沢A・B</t>
  </si>
  <si>
    <t>日</t>
  </si>
  <si>
    <t>予備日</t>
  </si>
  <si>
    <t>９チームブロック：３６試合消化</t>
  </si>
  <si>
    <t>２節</t>
  </si>
  <si>
    <t>日程</t>
  </si>
  <si>
    <t>会場</t>
  </si>
  <si>
    <t>１０チームブロック：４５試合消化</t>
  </si>
  <si>
    <t>は１日１試合</t>
  </si>
  <si>
    <t>試合順は効率よく変更する</t>
  </si>
  <si>
    <t>ＪＦＡ　U-10サッカーリーグ2019（in栃木） 宇河地域リーグ戦（前期）</t>
  </si>
  <si>
    <t>対戦スケジュール</t>
  </si>
  <si>
    <r>
      <rPr>
        <b/>
        <sz val="14"/>
        <color indexed="8"/>
        <rFont val="ＭＳ Ｐゴシック"/>
        <family val="3"/>
        <charset val="128"/>
      </rPr>
      <t>【　第１節　】　４／１４</t>
    </r>
    <r>
      <rPr>
        <b/>
        <sz val="14"/>
        <color rgb="FFFF0000"/>
        <rFont val="ＭＳ Ｐゴシック"/>
        <family val="3"/>
        <charset val="128"/>
      </rPr>
      <t>（日）</t>
    </r>
  </si>
  <si>
    <t>ブロック</t>
  </si>
  <si>
    <t>Ａ</t>
  </si>
  <si>
    <t>Ｂ</t>
  </si>
  <si>
    <t>Ｃ</t>
  </si>
  <si>
    <t>会　場</t>
  </si>
  <si>
    <t>平出Ａ(北)</t>
  </si>
  <si>
    <t>平出Ｂ(南)</t>
  </si>
  <si>
    <t>会場担当</t>
  </si>
  <si>
    <t>①  9:00</t>
  </si>
  <si>
    <t>１－２</t>
  </si>
  <si>
    <t>3/4/4</t>
  </si>
  <si>
    <t>②  9:40</t>
  </si>
  <si>
    <t>３－４</t>
  </si>
  <si>
    <t>1/2/2</t>
  </si>
  <si>
    <t>③10:20</t>
  </si>
  <si>
    <t>５－６</t>
  </si>
  <si>
    <t>7/8/8</t>
  </si>
  <si>
    <t>④11:00</t>
  </si>
  <si>
    <t>７－８</t>
  </si>
  <si>
    <t>5/6/6</t>
  </si>
  <si>
    <t>⑤11:40</t>
  </si>
  <si>
    <t>９－１</t>
  </si>
  <si>
    <t>2/3/3</t>
  </si>
  <si>
    <t>⑥12:20</t>
  </si>
  <si>
    <t>２－３</t>
  </si>
  <si>
    <t>9/1/1</t>
  </si>
  <si>
    <t>⑦13:00</t>
  </si>
  <si>
    <t>４－５</t>
  </si>
  <si>
    <t>6/7/7</t>
  </si>
  <si>
    <t>⑧13:40</t>
  </si>
  <si>
    <t>６－７</t>
  </si>
  <si>
    <t>8/9/9</t>
  </si>
  <si>
    <t>⑨14:20</t>
  </si>
  <si>
    <t>８－９</t>
  </si>
  <si>
    <t>4/5/5</t>
  </si>
  <si>
    <r>
      <rPr>
        <b/>
        <sz val="14"/>
        <rFont val="ＭＳ Ｐゴシック"/>
        <family val="3"/>
        <charset val="128"/>
      </rPr>
      <t>【　第２節　】　４／２７</t>
    </r>
    <r>
      <rPr>
        <b/>
        <sz val="14"/>
        <color rgb="FF0070C0"/>
        <rFont val="ＭＳ Ｐゴシック"/>
        <family val="3"/>
        <charset val="128"/>
      </rPr>
      <t>（土）</t>
    </r>
  </si>
  <si>
    <t>白沢Ａ(北)</t>
  </si>
  <si>
    <t>石井６Ａ(西)</t>
  </si>
  <si>
    <t>石井６Ｂ(東)</t>
  </si>
  <si>
    <t>１－３</t>
  </si>
  <si>
    <t>6/8/8</t>
  </si>
  <si>
    <t>６－８</t>
  </si>
  <si>
    <t>1/3/3</t>
  </si>
  <si>
    <t>２－４</t>
  </si>
  <si>
    <t>7/9/9</t>
  </si>
  <si>
    <t>７－９</t>
  </si>
  <si>
    <t>2/4/4</t>
  </si>
  <si>
    <t>３－５</t>
  </si>
  <si>
    <t>8/1/1</t>
  </si>
  <si>
    <t>８－１</t>
  </si>
  <si>
    <t>3/5/5</t>
  </si>
  <si>
    <t>４－６</t>
  </si>
  <si>
    <t>9/2/2</t>
  </si>
  <si>
    <t>９－２</t>
  </si>
  <si>
    <t>5/7/7</t>
  </si>
  <si>
    <t>５－７</t>
  </si>
  <si>
    <t>4/6/6</t>
  </si>
  <si>
    <r>
      <rPr>
        <b/>
        <sz val="14"/>
        <rFont val="ＭＳ Ｐゴシック"/>
        <family val="3"/>
        <charset val="128"/>
      </rPr>
      <t>【　第３節　】　５／１２</t>
    </r>
    <r>
      <rPr>
        <b/>
        <sz val="14"/>
        <color rgb="FFFF0000"/>
        <rFont val="ＭＳ Ｐゴシック"/>
        <family val="3"/>
        <charset val="128"/>
      </rPr>
      <t>（日）</t>
    </r>
  </si>
  <si>
    <t>姿川第一小</t>
  </si>
  <si>
    <t>石井３</t>
  </si>
  <si>
    <t>石井４</t>
  </si>
  <si>
    <t>４－７</t>
  </si>
  <si>
    <t>5/8/8</t>
  </si>
  <si>
    <t>５－８</t>
  </si>
  <si>
    <t>4/7/7</t>
  </si>
  <si>
    <t>６－９</t>
  </si>
  <si>
    <t>1/4/4</t>
  </si>
  <si>
    <t>１－４</t>
  </si>
  <si>
    <t>6/9/9</t>
  </si>
  <si>
    <t>２－５</t>
  </si>
  <si>
    <t>3/6/6</t>
  </si>
  <si>
    <t>３－６</t>
  </si>
  <si>
    <t>2/5/5</t>
  </si>
  <si>
    <t>７－１</t>
  </si>
  <si>
    <t>8/2/2</t>
  </si>
  <si>
    <t>８－２</t>
  </si>
  <si>
    <t>9/3/3</t>
  </si>
  <si>
    <t>９－３</t>
  </si>
  <si>
    <t>7/1/1</t>
  </si>
  <si>
    <r>
      <rPr>
        <b/>
        <sz val="14"/>
        <rFont val="ＭＳ Ｐゴシック"/>
        <family val="3"/>
        <charset val="128"/>
      </rPr>
      <t>【　第４節　】　５／１９</t>
    </r>
    <r>
      <rPr>
        <b/>
        <sz val="14"/>
        <color rgb="FFFF0000"/>
        <rFont val="ＭＳ Ｐゴシック"/>
        <family val="3"/>
        <charset val="128"/>
      </rPr>
      <t>（日）</t>
    </r>
  </si>
  <si>
    <t>陽南小Ａ(南)</t>
  </si>
  <si>
    <t>陽南小Ａ(北)</t>
  </si>
  <si>
    <t>３－７</t>
  </si>
  <si>
    <t>4/8/8</t>
  </si>
  <si>
    <t>４－８</t>
  </si>
  <si>
    <t>3/7/7</t>
  </si>
  <si>
    <t>５－９</t>
  </si>
  <si>
    <t>6/1/1</t>
  </si>
  <si>
    <t>６－１</t>
  </si>
  <si>
    <t>5/9/9</t>
  </si>
  <si>
    <t>７－２</t>
  </si>
  <si>
    <t>8/3/3</t>
  </si>
  <si>
    <t>８－３</t>
  </si>
  <si>
    <t>7/2/2</t>
  </si>
  <si>
    <t>９－４</t>
  </si>
  <si>
    <t>1/5/5</t>
  </si>
  <si>
    <t>１－５</t>
  </si>
  <si>
    <t>2/6/6</t>
  </si>
  <si>
    <t>２－６</t>
  </si>
  <si>
    <t>9/4/4</t>
  </si>
  <si>
    <t>開催日</t>
  </si>
  <si>
    <t>試合開始</t>
  </si>
  <si>
    <t>代表者サイン</t>
  </si>
  <si>
    <t>チーム名</t>
  </si>
  <si>
    <t>得点</t>
  </si>
  <si>
    <t>主審／副審／副審</t>
  </si>
  <si>
    <t>４審</t>
  </si>
  <si>
    <t>－</t>
  </si>
  <si>
    <t>-</t>
  </si>
  <si>
    <t>警告／退場</t>
  </si>
  <si>
    <t>氏名</t>
  </si>
  <si>
    <t>番号</t>
  </si>
  <si>
    <t>理由</t>
  </si>
  <si>
    <r>
      <rPr>
        <sz val="10"/>
        <color theme="1"/>
        <rFont val="HGPｺﾞｼｯｸM"/>
        <family val="3"/>
        <charset val="128"/>
      </rPr>
      <t>警告　</t>
    </r>
    <r>
      <rPr>
        <strike/>
        <sz val="10"/>
        <color theme="1"/>
        <rFont val="HGPｺﾞｼｯｸM"/>
        <family val="3"/>
        <charset val="128"/>
      </rPr>
      <t>　退場</t>
    </r>
  </si>
  <si>
    <t>警告　　退場</t>
  </si>
  <si>
    <t>試合数</t>
  </si>
  <si>
    <t>勝ち点</t>
  </si>
  <si>
    <t>Ａ01</t>
  </si>
  <si>
    <t>Ａ02</t>
  </si>
  <si>
    <t>Ａ03</t>
  </si>
  <si>
    <t>Ａ04</t>
  </si>
  <si>
    <t>Ａ05</t>
  </si>
  <si>
    <t>Ａ06</t>
  </si>
  <si>
    <t>Ａ07</t>
  </si>
  <si>
    <t>Ａ08</t>
  </si>
  <si>
    <t>Ａ09</t>
  </si>
  <si>
    <t>Ｂ01</t>
  </si>
  <si>
    <t>Ｂ02</t>
  </si>
  <si>
    <t>Ｂ03</t>
  </si>
  <si>
    <t>Ｂ04</t>
  </si>
  <si>
    <t>Ｂ05</t>
  </si>
  <si>
    <t>Ｂ06</t>
  </si>
  <si>
    <t>Ｂ07</t>
  </si>
  <si>
    <t>Ｂ08</t>
  </si>
  <si>
    <t>Ｂ09</t>
  </si>
  <si>
    <t>Ｃ01</t>
  </si>
  <si>
    <t>Ｃ02</t>
  </si>
  <si>
    <t>Ｃ03</t>
  </si>
  <si>
    <t>Ｃ04</t>
  </si>
  <si>
    <t>Ｃ05</t>
  </si>
  <si>
    <t>Ｃ06</t>
  </si>
  <si>
    <t>Ｃ07</t>
  </si>
  <si>
    <t>Ｃ08</t>
  </si>
  <si>
    <t>勝ち点率</t>
  </si>
  <si>
    <t>得失差</t>
  </si>
  <si>
    <t>ブロック
順位</t>
  </si>
  <si>
    <t>総合
順位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</si>
  <si>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</si>
  <si>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</si>
  <si>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</si>
  <si>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</si>
  <si>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</si>
  <si>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</si>
  <si>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</si>
  <si>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</si>
  <si>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</si>
  <si>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</si>
  <si>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</si>
  <si>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</si>
  <si>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</si>
  <si>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</si>
  <si>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</si>
  <si>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</si>
  <si>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</si>
  <si>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</si>
  <si>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C01</t>
  </si>
  <si>
    <t>C02</t>
  </si>
  <si>
    <t>C03</t>
  </si>
  <si>
    <t>C04</t>
  </si>
  <si>
    <t>C05</t>
  </si>
  <si>
    <t>C06</t>
  </si>
  <si>
    <t>C07</t>
  </si>
  <si>
    <t>C08</t>
  </si>
  <si>
    <t>チーム</t>
  </si>
  <si>
    <t>順位</t>
  </si>
  <si>
    <t>陽南小Ａ</t>
    <phoneticPr fontId="52"/>
  </si>
  <si>
    <t>陽南小Ｂ</t>
    <phoneticPr fontId="52"/>
  </si>
  <si>
    <t>３－４</t>
    <phoneticPr fontId="52"/>
  </si>
  <si>
    <t>７－８</t>
    <phoneticPr fontId="52"/>
  </si>
  <si>
    <t>２－３</t>
    <phoneticPr fontId="52"/>
  </si>
  <si>
    <t>６－７</t>
    <phoneticPr fontId="52"/>
  </si>
  <si>
    <t>5/6/6</t>
    <phoneticPr fontId="52"/>
  </si>
  <si>
    <t>9/1/1</t>
    <phoneticPr fontId="52"/>
  </si>
  <si>
    <t>4/5/5</t>
    <phoneticPr fontId="52"/>
  </si>
  <si>
    <t>8/9/9</t>
    <phoneticPr fontId="52"/>
  </si>
  <si>
    <t>1/2/2</t>
    <phoneticPr fontId="52"/>
  </si>
  <si>
    <t>7/8/8</t>
    <phoneticPr fontId="52"/>
  </si>
  <si>
    <t>3/4/4</t>
    <phoneticPr fontId="52"/>
  </si>
  <si>
    <t>6/7/7</t>
    <phoneticPr fontId="52"/>
  </si>
  <si>
    <t>2/3/3</t>
    <phoneticPr fontId="52"/>
  </si>
  <si>
    <t>順位 ＝ 勝ち点率の降順　　　※勝ち点率＝勝ち点÷（試合数×３）</t>
  </si>
  <si>
    <t>順位表　（５／１９　第４節終了時）</t>
    <phoneticPr fontId="52"/>
  </si>
  <si>
    <t>緑が丘YFC</t>
    <rPh sb="0" eb="1">
      <t>ミドリ</t>
    </rPh>
    <rPh sb="2" eb="3">
      <t>オカ</t>
    </rPh>
    <phoneticPr fontId="52"/>
  </si>
  <si>
    <t>シャルムグランツSC</t>
    <phoneticPr fontId="52"/>
  </si>
  <si>
    <t>ともぞうSC</t>
    <phoneticPr fontId="52"/>
  </si>
  <si>
    <t>FCアリーバ</t>
    <phoneticPr fontId="52"/>
  </si>
  <si>
    <t>清原シザーズ</t>
    <rPh sb="0" eb="2">
      <t>キヨハラ</t>
    </rPh>
    <phoneticPr fontId="52"/>
  </si>
  <si>
    <t>FCアネーロ・U-10</t>
    <phoneticPr fontId="52"/>
  </si>
  <si>
    <t>栃木SC U-10</t>
    <rPh sb="0" eb="2">
      <t>トチギ</t>
    </rPh>
    <phoneticPr fontId="52"/>
  </si>
  <si>
    <t>姿川第一FC</t>
    <rPh sb="0" eb="4">
      <t>スガタガワダイイチ</t>
    </rPh>
    <phoneticPr fontId="52"/>
  </si>
  <si>
    <t>union sc U-10</t>
    <phoneticPr fontId="52"/>
  </si>
  <si>
    <t>陽南小（A1)</t>
    <rPh sb="0" eb="1">
      <t>ヨウ</t>
    </rPh>
    <rPh sb="1" eb="2">
      <t>ミナミ</t>
    </rPh>
    <rPh sb="2" eb="3">
      <t>ショウ</t>
    </rPh>
    <phoneticPr fontId="52"/>
  </si>
  <si>
    <t>石井6（A5）</t>
    <rPh sb="0" eb="2">
      <t>イシイ</t>
    </rPh>
    <phoneticPr fontId="52"/>
  </si>
  <si>
    <t>Ａブロック
運営責任者</t>
    <phoneticPr fontId="52"/>
  </si>
  <si>
    <t>Ｂブロック
運営責任者</t>
    <phoneticPr fontId="52"/>
  </si>
  <si>
    <t>Ｃブロック
運営責任者</t>
    <phoneticPr fontId="52"/>
  </si>
  <si>
    <t>（８チーム）</t>
    <phoneticPr fontId="52"/>
  </si>
  <si>
    <t>豊郷JFC宇都宮</t>
    <rPh sb="0" eb="2">
      <t>トヨサト</t>
    </rPh>
    <rPh sb="5" eb="8">
      <t>ウツノミヤ</t>
    </rPh>
    <phoneticPr fontId="52"/>
  </si>
  <si>
    <t>FCみらい</t>
    <phoneticPr fontId="52"/>
  </si>
  <si>
    <t>ブラッドレスSS</t>
    <phoneticPr fontId="52"/>
  </si>
  <si>
    <t>カテット白沢SS</t>
    <rPh sb="4" eb="6">
      <t>シラサワ</t>
    </rPh>
    <phoneticPr fontId="52"/>
  </si>
  <si>
    <t>FCグランディール</t>
    <phoneticPr fontId="52"/>
  </si>
  <si>
    <t>富士見SSS</t>
    <rPh sb="0" eb="3">
      <t>フジミ</t>
    </rPh>
    <phoneticPr fontId="52"/>
  </si>
  <si>
    <t>国本JSC</t>
    <rPh sb="0" eb="2">
      <t>クニモト</t>
    </rPh>
    <phoneticPr fontId="52"/>
  </si>
  <si>
    <t>FCペンサーレ</t>
    <phoneticPr fontId="52"/>
  </si>
  <si>
    <t>石井FC</t>
    <rPh sb="0" eb="2">
      <t>イシイ</t>
    </rPh>
    <phoneticPr fontId="52"/>
  </si>
  <si>
    <t>サウス宇都宮SC</t>
    <rPh sb="3" eb="6">
      <t>ウツノミヤ</t>
    </rPh>
    <phoneticPr fontId="52"/>
  </si>
  <si>
    <t>宇都宮北部FCトレ</t>
    <rPh sb="0" eb="3">
      <t>ウツノミヤ</t>
    </rPh>
    <rPh sb="3" eb="5">
      <t>ホクブ</t>
    </rPh>
    <phoneticPr fontId="52"/>
  </si>
  <si>
    <t>ＳＵＧＡＯ SC</t>
    <phoneticPr fontId="52"/>
  </si>
  <si>
    <t>S4スペランツァ</t>
    <phoneticPr fontId="52"/>
  </si>
  <si>
    <t>雀宮FC</t>
    <rPh sb="0" eb="2">
      <t>スズメノミヤ</t>
    </rPh>
    <phoneticPr fontId="52"/>
  </si>
  <si>
    <t>宝木キッカーズ</t>
    <rPh sb="0" eb="2">
      <t>タカラキ</t>
    </rPh>
    <phoneticPr fontId="52"/>
  </si>
  <si>
    <t>みはらSCJr</t>
    <phoneticPr fontId="52"/>
  </si>
  <si>
    <t>上河内JSC</t>
    <rPh sb="0" eb="3">
      <t>カミカワチ</t>
    </rPh>
    <phoneticPr fontId="52"/>
  </si>
  <si>
    <t>豊郷北小（B1）</t>
    <rPh sb="0" eb="2">
      <t>トヨサト</t>
    </rPh>
    <rPh sb="2" eb="3">
      <t>キタ</t>
    </rPh>
    <rPh sb="3" eb="4">
      <t>ショウ</t>
    </rPh>
    <phoneticPr fontId="52"/>
  </si>
  <si>
    <t>陽南小（A1）</t>
    <rPh sb="0" eb="2">
      <t>ヨウナン</t>
    </rPh>
    <rPh sb="2" eb="3">
      <t>ショウ</t>
    </rPh>
    <phoneticPr fontId="52"/>
  </si>
  <si>
    <t>雀宮南小（C1）</t>
    <rPh sb="0" eb="2">
      <t>スズメノミヤ</t>
    </rPh>
    <rPh sb="2" eb="3">
      <t>ミナミ</t>
    </rPh>
    <rPh sb="3" eb="4">
      <t>ショウ</t>
    </rPh>
    <phoneticPr fontId="52"/>
  </si>
  <si>
    <t>陽南小学校</t>
    <rPh sb="0" eb="2">
      <t>ヨウナン</t>
    </rPh>
    <rPh sb="2" eb="5">
      <t>ショウガッコウ</t>
    </rPh>
    <phoneticPr fontId="52"/>
  </si>
  <si>
    <t>①  8:30</t>
    <phoneticPr fontId="52"/>
  </si>
  <si>
    <t>②  9:00</t>
    <phoneticPr fontId="52"/>
  </si>
  <si>
    <t>③　9:30</t>
    <phoneticPr fontId="52"/>
  </si>
  <si>
    <t>④10:00</t>
    <phoneticPr fontId="52"/>
  </si>
  <si>
    <t>⑤10:30</t>
    <phoneticPr fontId="52"/>
  </si>
  <si>
    <t>⑥11:00</t>
    <phoneticPr fontId="52"/>
  </si>
  <si>
    <t>⑦11:30</t>
    <phoneticPr fontId="52"/>
  </si>
  <si>
    <t>⑧12:00</t>
    <phoneticPr fontId="52"/>
  </si>
  <si>
    <t>⑨12:30</t>
    <phoneticPr fontId="52"/>
  </si>
  <si>
    <t>豊郷北小学校</t>
    <rPh sb="0" eb="2">
      <t>トヨサト</t>
    </rPh>
    <rPh sb="2" eb="3">
      <t>キタ</t>
    </rPh>
    <rPh sb="3" eb="6">
      <t>ショウガッコウ</t>
    </rPh>
    <phoneticPr fontId="52"/>
  </si>
  <si>
    <t>雀宮南小学校</t>
    <rPh sb="0" eb="2">
      <t>スズメノミヤ</t>
    </rPh>
    <rPh sb="2" eb="3">
      <t>ミナミ</t>
    </rPh>
    <rPh sb="3" eb="6">
      <t>ショウガッコウ</t>
    </rPh>
    <phoneticPr fontId="52"/>
  </si>
  <si>
    <t>１－２</t>
    <phoneticPr fontId="52"/>
  </si>
  <si>
    <t>３－４</t>
    <phoneticPr fontId="52"/>
  </si>
  <si>
    <t>５－６</t>
    <phoneticPr fontId="52"/>
  </si>
  <si>
    <t>７－８</t>
    <phoneticPr fontId="52"/>
  </si>
  <si>
    <t>２－３</t>
    <phoneticPr fontId="52"/>
  </si>
  <si>
    <t>４－５</t>
    <phoneticPr fontId="52"/>
  </si>
  <si>
    <t>６－７</t>
    <phoneticPr fontId="52"/>
  </si>
  <si>
    <t>８－１</t>
    <phoneticPr fontId="52"/>
  </si>
  <si>
    <t>5/6/6</t>
    <phoneticPr fontId="52"/>
  </si>
  <si>
    <t>3/4/4</t>
    <phoneticPr fontId="52"/>
  </si>
  <si>
    <t>7/8/8</t>
    <phoneticPr fontId="52"/>
  </si>
  <si>
    <t>1/2/2</t>
    <phoneticPr fontId="52"/>
  </si>
  <si>
    <t>4/5/5</t>
    <phoneticPr fontId="52"/>
  </si>
  <si>
    <t>2/3/3</t>
    <phoneticPr fontId="52"/>
  </si>
  <si>
    <t>8/1/1</t>
    <phoneticPr fontId="52"/>
  </si>
  <si>
    <t>6/7/7</t>
    <phoneticPr fontId="52"/>
  </si>
  <si>
    <t>サウス宇都宮SC</t>
    <rPh sb="3" eb="6">
      <t>ウツノミヤ</t>
    </rPh>
    <phoneticPr fontId="52"/>
  </si>
  <si>
    <t>石井緑地　No.６</t>
    <rPh sb="0" eb="2">
      <t>イシイ</t>
    </rPh>
    <rPh sb="2" eb="4">
      <t>リョクチ</t>
    </rPh>
    <phoneticPr fontId="52"/>
  </si>
  <si>
    <t>FCアリーバ</t>
    <phoneticPr fontId="52"/>
  </si>
  <si>
    <t>２－４</t>
    <phoneticPr fontId="52"/>
  </si>
  <si>
    <t>３－５</t>
    <phoneticPr fontId="52"/>
  </si>
  <si>
    <t>７－１</t>
    <phoneticPr fontId="52"/>
  </si>
  <si>
    <t>８－２</t>
    <phoneticPr fontId="52"/>
  </si>
  <si>
    <t>４－６</t>
    <phoneticPr fontId="52"/>
  </si>
  <si>
    <t>５－７</t>
    <phoneticPr fontId="52"/>
  </si>
  <si>
    <t>６－８</t>
    <phoneticPr fontId="52"/>
  </si>
  <si>
    <t>2/4/4</t>
    <phoneticPr fontId="52"/>
  </si>
  <si>
    <t>1/3/3</t>
    <phoneticPr fontId="52"/>
  </si>
  <si>
    <t>7/1/1</t>
    <phoneticPr fontId="52"/>
  </si>
  <si>
    <t>3/5/5</t>
    <phoneticPr fontId="52"/>
  </si>
  <si>
    <t>4/6/6</t>
    <phoneticPr fontId="52"/>
  </si>
  <si>
    <t>8/2/2</t>
    <phoneticPr fontId="52"/>
  </si>
  <si>
    <t>6/8/8</t>
    <phoneticPr fontId="52"/>
  </si>
  <si>
    <t>５－８</t>
    <phoneticPr fontId="52"/>
  </si>
  <si>
    <t>６－１</t>
    <phoneticPr fontId="52"/>
  </si>
  <si>
    <t>７－２</t>
    <phoneticPr fontId="52"/>
  </si>
  <si>
    <t>８－３</t>
    <phoneticPr fontId="52"/>
  </si>
  <si>
    <t>１－４</t>
    <phoneticPr fontId="52"/>
  </si>
  <si>
    <t>２－５</t>
    <phoneticPr fontId="52"/>
  </si>
  <si>
    <t>３－６</t>
    <phoneticPr fontId="52"/>
  </si>
  <si>
    <t>４－７</t>
    <phoneticPr fontId="52"/>
  </si>
  <si>
    <t>6/1/1</t>
    <phoneticPr fontId="52"/>
  </si>
  <si>
    <t>5/8/8</t>
    <phoneticPr fontId="52"/>
  </si>
  <si>
    <t>8/3/3</t>
    <phoneticPr fontId="52"/>
  </si>
  <si>
    <t>7/2/2</t>
    <phoneticPr fontId="52"/>
  </si>
  <si>
    <t>2/5/5</t>
    <phoneticPr fontId="52"/>
  </si>
  <si>
    <t>1/4/4</t>
    <phoneticPr fontId="52"/>
  </si>
  <si>
    <t>4/7/7</t>
    <phoneticPr fontId="52"/>
  </si>
  <si>
    <t>3/6/6</t>
    <phoneticPr fontId="52"/>
  </si>
  <si>
    <t>１－５</t>
    <phoneticPr fontId="52"/>
  </si>
  <si>
    <t>２－６</t>
    <phoneticPr fontId="52"/>
  </si>
  <si>
    <t>３－７</t>
    <phoneticPr fontId="52"/>
  </si>
  <si>
    <t>４－８</t>
    <phoneticPr fontId="52"/>
  </si>
  <si>
    <t>2/6/6</t>
    <phoneticPr fontId="52"/>
  </si>
  <si>
    <t>1/5/5</t>
    <phoneticPr fontId="52"/>
  </si>
  <si>
    <t>4/8/8</t>
    <phoneticPr fontId="52"/>
  </si>
  <si>
    <t>3/7/7</t>
    <phoneticPr fontId="52"/>
  </si>
  <si>
    <t>５／６／６</t>
    <phoneticPr fontId="52"/>
  </si>
  <si>
    <t>１／２／２</t>
    <phoneticPr fontId="52"/>
  </si>
  <si>
    <t>４／５／５</t>
    <phoneticPr fontId="52"/>
  </si>
  <si>
    <t>２／３／３</t>
    <phoneticPr fontId="52"/>
  </si>
  <si>
    <t>８／１／１</t>
    <phoneticPr fontId="52"/>
  </si>
  <si>
    <t>６／７／７</t>
    <phoneticPr fontId="52"/>
  </si>
  <si>
    <t>２／４／４</t>
    <phoneticPr fontId="52"/>
  </si>
  <si>
    <t>１／３／３</t>
    <phoneticPr fontId="52"/>
  </si>
  <si>
    <t>７／１／１</t>
    <phoneticPr fontId="52"/>
  </si>
  <si>
    <t>３／５／５</t>
    <phoneticPr fontId="52"/>
  </si>
  <si>
    <t>４／６／６</t>
    <phoneticPr fontId="52"/>
  </si>
  <si>
    <t>８／２／２</t>
    <phoneticPr fontId="52"/>
  </si>
  <si>
    <t>６／８／８</t>
    <phoneticPr fontId="52"/>
  </si>
  <si>
    <t>５／７／７</t>
    <phoneticPr fontId="52"/>
  </si>
  <si>
    <t>６／１／１</t>
    <phoneticPr fontId="52"/>
  </si>
  <si>
    <t>５／８／８</t>
    <phoneticPr fontId="52"/>
  </si>
  <si>
    <t>８／３／３</t>
    <phoneticPr fontId="52"/>
  </si>
  <si>
    <t>７／２／２</t>
    <phoneticPr fontId="52"/>
  </si>
  <si>
    <t>２／５／５</t>
    <phoneticPr fontId="52"/>
  </si>
  <si>
    <t>１／４／４</t>
    <phoneticPr fontId="52"/>
  </si>
  <si>
    <t>４／７／７</t>
    <phoneticPr fontId="52"/>
  </si>
  <si>
    <t>３／６／６</t>
    <phoneticPr fontId="52"/>
  </si>
  <si>
    <r>
      <t>【　第２節　】　９／２９</t>
    </r>
    <r>
      <rPr>
        <b/>
        <sz val="14"/>
        <color rgb="FFFF0000"/>
        <rFont val="HGPｺﾞｼｯｸM"/>
        <family val="3"/>
        <charset val="128"/>
      </rPr>
      <t>（日）</t>
    </r>
    <rPh sb="13" eb="14">
      <t>ニチ</t>
    </rPh>
    <phoneticPr fontId="52"/>
  </si>
  <si>
    <r>
      <t>【　第３節　】　１０／１２</t>
    </r>
    <r>
      <rPr>
        <b/>
        <sz val="14"/>
        <color theme="4"/>
        <rFont val="HGPｺﾞｼｯｸM"/>
        <family val="3"/>
        <charset val="128"/>
      </rPr>
      <t>（土）</t>
    </r>
    <rPh sb="14" eb="15">
      <t>ド</t>
    </rPh>
    <phoneticPr fontId="52"/>
  </si>
  <si>
    <r>
      <t>【　第４節　】　１０／１４</t>
    </r>
    <r>
      <rPr>
        <b/>
        <sz val="14"/>
        <color rgb="FFFF0000"/>
        <rFont val="HGPｺﾞｼｯｸM"/>
        <family val="3"/>
        <charset val="128"/>
      </rPr>
      <t>（月：祝）</t>
    </r>
    <rPh sb="14" eb="15">
      <t>ツキ</t>
    </rPh>
    <rPh sb="16" eb="17">
      <t>シュク</t>
    </rPh>
    <phoneticPr fontId="52"/>
  </si>
  <si>
    <r>
      <t>【　第１節　】　９／８</t>
    </r>
    <r>
      <rPr>
        <b/>
        <sz val="14"/>
        <color rgb="FFFF0000"/>
        <rFont val="HGPｺﾞｼｯｸM"/>
        <family val="3"/>
        <charset val="128"/>
      </rPr>
      <t>（日）</t>
    </r>
    <phoneticPr fontId="52"/>
  </si>
  <si>
    <t>警告　　退場</t>
    <phoneticPr fontId="52"/>
  </si>
  <si>
    <r>
      <rPr>
        <b/>
        <sz val="14"/>
        <color indexed="8"/>
        <rFont val="HGPｺﾞｼｯｸM"/>
        <family val="3"/>
        <charset val="128"/>
      </rPr>
      <t>Ａ</t>
    </r>
    <r>
      <rPr>
        <sz val="14"/>
        <color indexed="8"/>
        <rFont val="HGPｺﾞｼｯｸM"/>
        <family val="3"/>
        <charset val="128"/>
      </rPr>
      <t>ブロック</t>
    </r>
  </si>
  <si>
    <r>
      <rPr>
        <b/>
        <sz val="14"/>
        <color indexed="8"/>
        <rFont val="HGPｺﾞｼｯｸM"/>
        <family val="3"/>
        <charset val="128"/>
      </rPr>
      <t>Ｂ</t>
    </r>
    <r>
      <rPr>
        <sz val="14"/>
        <color indexed="8"/>
        <rFont val="HGPｺﾞｼｯｸM"/>
        <family val="3"/>
        <charset val="128"/>
      </rPr>
      <t>ブロック</t>
    </r>
  </si>
  <si>
    <r>
      <rPr>
        <b/>
        <sz val="14"/>
        <color indexed="8"/>
        <rFont val="HGPｺﾞｼｯｸM"/>
        <family val="3"/>
        <charset val="128"/>
      </rPr>
      <t>Ｃ</t>
    </r>
    <r>
      <rPr>
        <sz val="14"/>
        <color indexed="8"/>
        <rFont val="HGPｺﾞｼｯｸM"/>
        <family val="3"/>
        <charset val="128"/>
      </rPr>
      <t>ブロック</t>
    </r>
  </si>
  <si>
    <t>陽南小Ａ（A1)</t>
    <rPh sb="0" eb="1">
      <t>ヨウ</t>
    </rPh>
    <rPh sb="1" eb="2">
      <t>ミナミ</t>
    </rPh>
    <rPh sb="2" eb="3">
      <t>ショウ</t>
    </rPh>
    <phoneticPr fontId="52"/>
  </si>
  <si>
    <t>陽南小Ｂ A1）</t>
    <phoneticPr fontId="52"/>
  </si>
  <si>
    <t>２面不足</t>
    <phoneticPr fontId="52"/>
  </si>
  <si>
    <t>予備日（雀宮南小）</t>
    <rPh sb="4" eb="6">
      <t>スズメノミヤ</t>
    </rPh>
    <rPh sb="6" eb="7">
      <t>ミナミ</t>
    </rPh>
    <rPh sb="7" eb="8">
      <t>ショウ</t>
    </rPh>
    <phoneticPr fontId="52"/>
  </si>
  <si>
    <t>陽南小学校Ａ</t>
    <rPh sb="0" eb="2">
      <t>ヨウナン</t>
    </rPh>
    <rPh sb="2" eb="5">
      <t>ショウガッコウ</t>
    </rPh>
    <phoneticPr fontId="52"/>
  </si>
  <si>
    <t>陽南小学校Ｂ</t>
    <rPh sb="0" eb="2">
      <t>ヨウナン</t>
    </rPh>
    <rPh sb="2" eb="5">
      <t>ショウガッコウ</t>
    </rPh>
    <phoneticPr fontId="52"/>
  </si>
  <si>
    <t>①  9:00</t>
    <phoneticPr fontId="52"/>
  </si>
  <si>
    <t>②  9:30</t>
    <phoneticPr fontId="52"/>
  </si>
  <si>
    <t>③10:00</t>
    <phoneticPr fontId="52"/>
  </si>
  <si>
    <t>④10:30</t>
    <phoneticPr fontId="52"/>
  </si>
  <si>
    <t>⑤11:00</t>
    <phoneticPr fontId="52"/>
  </si>
  <si>
    <t>⑥11:30</t>
    <phoneticPr fontId="52"/>
  </si>
  <si>
    <t>⑦12:00</t>
    <phoneticPr fontId="52"/>
  </si>
  <si>
    <t>⑧12:30</t>
    <phoneticPr fontId="52"/>
  </si>
  <si>
    <t>⑨13:00</t>
    <phoneticPr fontId="52"/>
  </si>
  <si>
    <t>【監督会議：8時00分】【試合時間：10分-3分-10分】</t>
    <phoneticPr fontId="52"/>
  </si>
  <si>
    <t>【監督会議：8時30分】【試合時間：10分-3分-10分】</t>
    <phoneticPr fontId="52"/>
  </si>
  <si>
    <t>ＪＦＡ　U-10サッカーリーグ2019（in栃木） 宇河地域リーグ戦（後期）</t>
    <rPh sb="35" eb="36">
      <t>アト</t>
    </rPh>
    <phoneticPr fontId="52"/>
  </si>
  <si>
    <t>ＪＦＡ　U-10サッカーリーグ2019（in栃木） 宇河地区リーグ戦（後期）　星取表</t>
    <rPh sb="28" eb="30">
      <t>チク</t>
    </rPh>
    <rPh sb="35" eb="36">
      <t>アト</t>
    </rPh>
    <phoneticPr fontId="52"/>
  </si>
  <si>
    <t>ＪＦＡ　Ｕ-１０サッカーリーグ2019（in栃木） 宇河地区リーグ戦（後期）</t>
    <rPh sb="28" eb="30">
      <t>チク</t>
    </rPh>
    <rPh sb="35" eb="37">
      <t>コウキ</t>
    </rPh>
    <phoneticPr fontId="52"/>
  </si>
  <si>
    <t>ＪＦＡ　U-10サッカーリーグ2019（in栃木） 宇河地区リーグ戦（後期）</t>
    <rPh sb="28" eb="30">
      <t>チク</t>
    </rPh>
    <rPh sb="35" eb="37">
      <t>コウキ</t>
    </rPh>
    <phoneticPr fontId="52"/>
  </si>
  <si>
    <t>ＪＦＡ　Ｕ-１０サッカーリーグ2019（in栃木） 宇河地区リーグ戦（後期）　【Ａブロック　第１節】</t>
    <rPh sb="35" eb="37">
      <t>コウキ</t>
    </rPh>
    <phoneticPr fontId="52"/>
  </si>
  <si>
    <t>ＪＦＡ　Ｕ-１０サッカーリーグ2019（in栃木） 宇河地区リーグ戦（後期）　【Ａブロック　第２節】</t>
    <rPh sb="35" eb="37">
      <t>コウキ</t>
    </rPh>
    <phoneticPr fontId="52"/>
  </si>
  <si>
    <t>ＪＦＡ　Ｕ-１０サッカーリーグ2019（in栃木） 宇河地区リーグ戦（後期）　【Ａブロック　第３節】</t>
    <rPh sb="35" eb="37">
      <t>コウキ</t>
    </rPh>
    <phoneticPr fontId="52"/>
  </si>
  <si>
    <t>ＪＦＡ　Ｕ-１０サッカーリーグ2019（in栃木） 宇河地区リーグ戦（後期）　【Ａブロック　第４節】</t>
    <rPh sb="35" eb="37">
      <t>コウキ</t>
    </rPh>
    <phoneticPr fontId="52"/>
  </si>
  <si>
    <t>ＪＦＡ　Ｕ-１０サッカーリーグ2019（in栃木） 宇河地区リーグ戦（後期）　【Ｂブロック　第１節】</t>
    <rPh sb="35" eb="37">
      <t>コウキ</t>
    </rPh>
    <phoneticPr fontId="52"/>
  </si>
  <si>
    <t>ＪＦＡ　Ｕ-１０サッカーリーグ2019（in栃木） 宇河地区リーグ戦（後期）　【Ｂブロック　第２節】</t>
    <rPh sb="35" eb="37">
      <t>コウキ</t>
    </rPh>
    <phoneticPr fontId="52"/>
  </si>
  <si>
    <t>ＪＦＡ　Ｕ-１０サッカーリーグ2019（in栃木） 宇河地区リーグ戦（後期）　【Ｂブロック　第３節】</t>
    <rPh sb="35" eb="37">
      <t>コウキ</t>
    </rPh>
    <phoneticPr fontId="52"/>
  </si>
  <si>
    <t>ＪＦＡ　Ｕ-１０サッカーリーグ2019（in栃木） 宇河地区リーグ戦（後期）　【Ｂブロック　第４節】</t>
    <rPh sb="35" eb="37">
      <t>コウキ</t>
    </rPh>
    <phoneticPr fontId="52"/>
  </si>
  <si>
    <t>ＪＦＡ　Ｕ-１０サッカーリーグ2019（in栃木） 宇河地区リーグ戦（後期）　【Ｃブロック　第１節】</t>
    <rPh sb="35" eb="37">
      <t>コウキ</t>
    </rPh>
    <phoneticPr fontId="52"/>
  </si>
  <si>
    <t>ＪＦＡ　Ｕ-１０サッカーリーグ2019（in栃木） 宇河地区リーグ戦（後期）　【Ｃブロック　第２節】</t>
    <rPh sb="35" eb="37">
      <t>コウキ</t>
    </rPh>
    <phoneticPr fontId="52"/>
  </si>
  <si>
    <t>ＪＦＡ　Ｕ-１０サッカーリーグ2019（in栃木） 宇河地区リーグ戦（後期）　【Ｃブロック　第３節】</t>
    <rPh sb="35" eb="37">
      <t>コウキ</t>
    </rPh>
    <phoneticPr fontId="52"/>
  </si>
  <si>
    <t>ＪＦＡ　Ｕ-１０サッカーリーグ2019（in栃木） 宇河地区リーグ戦（後期）　【Ｃブロック　第４節】</t>
    <rPh sb="35" eb="37">
      <t>コウキ</t>
    </rPh>
    <phoneticPr fontId="5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</si>
</sst>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0.00000"/>
    <numFmt numFmtId="177" formatCode="0_);[Red]\(0\)"/>
    <numFmt numFmtId="178" formatCode="[$-411]ggge&quot;年&quot;m&quot;月&quot;d&quot;日&quot;;@"/>
    <numFmt numFmtId="179" formatCode="0_ "/>
    <numFmt numFmtId="180" formatCode="yyyy&quot;年&quot;m&quot;月&quot;d&quot;日&quot;;@"/>
    <numFmt numFmtId="181" formatCode="m/d;@"/>
    <numFmt numFmtId="182" formatCode="\(aaa\)"/>
    <numFmt numFmtId="183" formatCode="aaa"/>
  </numFmts>
  <fonts count="72" x14ac:knownFonts="1">
    <font>
      <sz val="11"/>
      <color theme="1"/>
      <name val="ＭＳ Ｐゴシック"/>
      <charset val="128"/>
      <scheme val="minor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4"/>
      <color theme="1"/>
      <name val="AR P丸ゴシック体M"/>
      <family val="3"/>
      <charset val="128"/>
    </font>
    <font>
      <b/>
      <i/>
      <u/>
      <sz val="12"/>
      <color theme="1"/>
      <name val="HGPｺﾞｼｯｸM"/>
      <family val="3"/>
      <charset val="128"/>
    </font>
    <font>
      <i/>
      <sz val="14"/>
      <color theme="1"/>
      <name val="HGPｺﾞｼｯｸM"/>
      <family val="3"/>
      <charset val="128"/>
    </font>
    <font>
      <i/>
      <u/>
      <sz val="12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AR P丸ゴシック体M"/>
      <family val="3"/>
      <charset val="128"/>
    </font>
    <font>
      <sz val="14"/>
      <name val="AR丸ゴシック体M"/>
      <family val="3"/>
      <charset val="128"/>
    </font>
    <font>
      <sz val="11"/>
      <name val="AR丸ゴシック体M"/>
      <family val="3"/>
      <charset val="128"/>
    </font>
    <font>
      <b/>
      <sz val="12"/>
      <name val="AR丸ゴシック体M"/>
      <family val="3"/>
      <charset val="128"/>
    </font>
    <font>
      <sz val="12"/>
      <name val="AR丸ゴシック体M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AR丸ゴシック体M"/>
      <family val="3"/>
      <charset val="128"/>
    </font>
    <font>
      <sz val="14"/>
      <color indexed="8"/>
      <name val="AR丸ゴシック体M"/>
      <family val="3"/>
      <charset val="128"/>
    </font>
    <font>
      <sz val="11"/>
      <color theme="1"/>
      <name val="AR丸ゴシック体M"/>
      <family val="3"/>
      <charset val="128"/>
    </font>
    <font>
      <b/>
      <sz val="11"/>
      <color rgb="FF0000CC"/>
      <name val="AR丸ゴシック体M"/>
      <family val="3"/>
      <charset val="128"/>
    </font>
    <font>
      <sz val="11"/>
      <color indexed="8"/>
      <name val="AR丸ゴシック体M"/>
      <family val="3"/>
      <charset val="128"/>
    </font>
    <font>
      <sz val="11"/>
      <color theme="1"/>
      <name val="AR P丸ゴシック体M"/>
      <family val="3"/>
      <charset val="128"/>
    </font>
    <font>
      <sz val="12"/>
      <color indexed="10"/>
      <name val="AR丸ゴシック体M"/>
      <family val="3"/>
      <charset val="128"/>
    </font>
    <font>
      <sz val="12"/>
      <name val="AR P丸ゴシック体M"/>
      <family val="3"/>
      <charset val="128"/>
    </font>
    <font>
      <sz val="10"/>
      <color indexed="8"/>
      <name val="Times New Roman"/>
      <family val="1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trike/>
      <sz val="10"/>
      <color theme="1"/>
      <name val="HGPｺﾞｼｯｸM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12"/>
      <color rgb="FFFF0000"/>
      <name val="AR丸ゴシック体M"/>
      <family val="3"/>
      <charset val="128"/>
    </font>
    <font>
      <b/>
      <sz val="16"/>
      <color indexed="8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b/>
      <sz val="14"/>
      <color indexed="8"/>
      <name val="HGPｺﾞｼｯｸM"/>
      <family val="3"/>
      <charset val="128"/>
    </font>
    <font>
      <b/>
      <sz val="14"/>
      <color rgb="FFFF0000"/>
      <name val="HGPｺﾞｼｯｸM"/>
      <family val="3"/>
      <charset val="128"/>
    </font>
    <font>
      <b/>
      <sz val="11"/>
      <color indexed="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4"/>
      <color theme="4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sz val="18"/>
      <color indexed="8"/>
      <name val="HGPｺﾞｼｯｸM"/>
      <family val="3"/>
      <charset val="128"/>
    </font>
    <font>
      <sz val="14"/>
      <name val="HGPｺﾞｼｯｸM"/>
      <family val="3"/>
      <charset val="128"/>
    </font>
    <font>
      <sz val="14"/>
      <color rgb="FFFF0000"/>
      <name val="HGPｺﾞｼｯｸM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rgb="FF00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798577837458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36"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4" fillId="0" borderId="0"/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center"/>
    </xf>
    <xf numFmtId="0" fontId="1" fillId="15" borderId="90" applyNumberFormat="0" applyFont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8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/>
  </cellStyleXfs>
  <cellXfs count="583">
    <xf numFmtId="0" fontId="0" fillId="0" borderId="0" xfId="0">
      <alignment vertical="center"/>
    </xf>
    <xf numFmtId="0" fontId="1" fillId="0" borderId="0" xfId="23">
      <alignment vertical="center"/>
    </xf>
    <xf numFmtId="0" fontId="1" fillId="0" borderId="0" xfId="23" applyFont="1">
      <alignment vertical="center"/>
    </xf>
    <xf numFmtId="0" fontId="1" fillId="0" borderId="1" xfId="23" applyNumberFormat="1" applyFont="1" applyBorder="1" applyAlignment="1" applyProtection="1">
      <alignment horizontal="center" vertical="center" shrinkToFit="1"/>
    </xf>
    <xf numFmtId="49" fontId="2" fillId="0" borderId="7" xfId="23" applyNumberFormat="1" applyFont="1" applyBorder="1" applyAlignment="1">
      <alignment horizontal="center" vertical="center" wrapText="1"/>
    </xf>
    <xf numFmtId="49" fontId="1" fillId="0" borderId="7" xfId="23" applyNumberFormat="1" applyBorder="1" applyAlignment="1">
      <alignment horizontal="center" vertical="center" wrapText="1"/>
    </xf>
    <xf numFmtId="0" fontId="3" fillId="0" borderId="0" xfId="23" applyFont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1" fillId="0" borderId="0" xfId="23" applyProtection="1">
      <alignment vertical="center"/>
      <protection hidden="1"/>
    </xf>
    <xf numFmtId="0" fontId="1" fillId="0" borderId="0" xfId="23" applyBorder="1">
      <alignment vertical="center"/>
    </xf>
    <xf numFmtId="0" fontId="6" fillId="0" borderId="0" xfId="22" applyAlignment="1" applyProtection="1">
      <alignment horizontal="center" vertical="center"/>
    </xf>
    <xf numFmtId="0" fontId="6" fillId="0" borderId="0" xfId="22" applyProtection="1">
      <alignment vertical="center"/>
    </xf>
    <xf numFmtId="0" fontId="7" fillId="0" borderId="1" xfId="22" applyFont="1" applyBorder="1" applyAlignment="1" applyProtection="1">
      <alignment horizontal="center" vertical="center"/>
    </xf>
    <xf numFmtId="49" fontId="1" fillId="0" borderId="1" xfId="23" applyNumberFormat="1" applyFont="1" applyBorder="1" applyAlignment="1" applyProtection="1">
      <alignment horizontal="center" vertical="center" shrinkToFit="1"/>
    </xf>
    <xf numFmtId="0" fontId="7" fillId="0" borderId="1" xfId="22" applyFont="1" applyBorder="1" applyProtection="1">
      <alignment vertical="center"/>
    </xf>
    <xf numFmtId="49" fontId="2" fillId="0" borderId="0" xfId="23" applyNumberFormat="1" applyFont="1" applyBorder="1" applyAlignment="1" applyProtection="1">
      <alignment vertical="center" shrinkToFit="1"/>
    </xf>
    <xf numFmtId="0" fontId="8" fillId="0" borderId="0" xfId="34" applyFont="1" applyFill="1" applyAlignment="1">
      <alignment vertical="center"/>
    </xf>
    <xf numFmtId="0" fontId="8" fillId="0" borderId="0" xfId="34" applyFont="1" applyAlignment="1">
      <alignment vertical="center"/>
    </xf>
    <xf numFmtId="0" fontId="9" fillId="0" borderId="0" xfId="34" applyFont="1" applyAlignment="1">
      <alignment vertical="center"/>
    </xf>
    <xf numFmtId="0" fontId="13" fillId="0" borderId="0" xfId="34" applyFont="1" applyAlignment="1">
      <alignment vertical="center"/>
    </xf>
    <xf numFmtId="0" fontId="13" fillId="0" borderId="0" xfId="34" applyFont="1" applyBorder="1" applyAlignment="1">
      <alignment vertical="center"/>
    </xf>
    <xf numFmtId="0" fontId="14" fillId="0" borderId="0" xfId="34" applyFont="1" applyBorder="1" applyAlignment="1">
      <alignment vertical="center" textRotation="255" shrinkToFit="1"/>
    </xf>
    <xf numFmtId="0" fontId="9" fillId="0" borderId="32" xfId="34" applyFont="1" applyFill="1" applyBorder="1" applyAlignment="1">
      <alignment vertical="center" shrinkToFit="1"/>
    </xf>
    <xf numFmtId="0" fontId="8" fillId="0" borderId="0" xfId="34" applyFont="1" applyFill="1" applyBorder="1" applyAlignment="1">
      <alignment vertical="center"/>
    </xf>
    <xf numFmtId="0" fontId="11" fillId="0" borderId="0" xfId="34" applyFont="1" applyFill="1" applyBorder="1" applyAlignment="1">
      <alignment horizontal="center" vertical="center" shrinkToFit="1"/>
    </xf>
    <xf numFmtId="20" fontId="11" fillId="0" borderId="0" xfId="34" applyNumberFormat="1" applyFont="1" applyFill="1" applyBorder="1" applyAlignment="1">
      <alignment horizontal="center" vertical="center" shrinkToFit="1"/>
    </xf>
    <xf numFmtId="0" fontId="11" fillId="0" borderId="0" xfId="34" applyFont="1" applyAlignment="1">
      <alignment vertical="center"/>
    </xf>
    <xf numFmtId="0" fontId="11" fillId="0" borderId="0" xfId="34" applyFont="1" applyBorder="1" applyAlignment="1">
      <alignment vertical="center"/>
    </xf>
    <xf numFmtId="0" fontId="16" fillId="0" borderId="0" xfId="34" applyFont="1" applyBorder="1" applyAlignment="1">
      <alignment vertical="center" textRotation="255" shrinkToFit="1"/>
    </xf>
    <xf numFmtId="0" fontId="13" fillId="0" borderId="0" xfId="34" applyFont="1" applyFill="1" applyBorder="1" applyAlignment="1">
      <alignment vertical="center"/>
    </xf>
    <xf numFmtId="0" fontId="8" fillId="0" borderId="0" xfId="34" applyFont="1" applyBorder="1" applyAlignment="1">
      <alignment vertical="center"/>
    </xf>
    <xf numFmtId="0" fontId="16" fillId="0" borderId="0" xfId="34" applyFont="1" applyFill="1" applyBorder="1" applyAlignment="1">
      <alignment horizontal="center" vertical="center" shrinkToFit="1"/>
    </xf>
    <xf numFmtId="0" fontId="9" fillId="0" borderId="0" xfId="34" applyFont="1" applyFill="1" applyBorder="1" applyAlignment="1">
      <alignment vertical="center" shrinkToFit="1"/>
    </xf>
    <xf numFmtId="0" fontId="9" fillId="0" borderId="0" xfId="34" applyFont="1" applyFill="1" applyBorder="1" applyAlignment="1">
      <alignment horizontal="center" vertical="center" shrinkToFit="1"/>
    </xf>
    <xf numFmtId="0" fontId="11" fillId="0" borderId="0" xfId="34" applyFont="1" applyFill="1" applyBorder="1" applyAlignment="1">
      <alignment vertical="center"/>
    </xf>
    <xf numFmtId="0" fontId="9" fillId="0" borderId="0" xfId="34" applyFont="1" applyBorder="1" applyAlignment="1">
      <alignment vertical="center"/>
    </xf>
    <xf numFmtId="178" fontId="18" fillId="0" borderId="0" xfId="34" applyNumberFormat="1" applyFont="1" applyBorder="1" applyAlignment="1">
      <alignment vertical="center"/>
    </xf>
    <xf numFmtId="0" fontId="16" fillId="0" borderId="66" xfId="34" applyFont="1" applyFill="1" applyBorder="1" applyAlignment="1">
      <alignment horizontal="center" vertical="center" shrinkToFit="1"/>
    </xf>
    <xf numFmtId="0" fontId="16" fillId="0" borderId="25" xfId="34" applyFont="1" applyFill="1" applyBorder="1" applyAlignment="1">
      <alignment horizontal="center" vertical="center" shrinkToFit="1"/>
    </xf>
    <xf numFmtId="0" fontId="16" fillId="0" borderId="68" xfId="34" applyFont="1" applyFill="1" applyBorder="1" applyAlignment="1">
      <alignment horizontal="center" vertical="center" shrinkToFit="1"/>
    </xf>
    <xf numFmtId="0" fontId="16" fillId="0" borderId="49" xfId="34" applyFont="1" applyFill="1" applyBorder="1" applyAlignment="1">
      <alignment horizontal="center" vertical="center" shrinkToFit="1"/>
    </xf>
    <xf numFmtId="0" fontId="19" fillId="0" borderId="0" xfId="34" applyFont="1" applyFill="1" applyBorder="1" applyAlignment="1">
      <alignment horizontal="center" vertical="center" shrinkToFit="1"/>
    </xf>
    <xf numFmtId="178" fontId="20" fillId="0" borderId="0" xfId="34" applyNumberFormat="1" applyFont="1" applyBorder="1" applyAlignment="1">
      <alignment vertical="center"/>
    </xf>
    <xf numFmtId="178" fontId="18" fillId="0" borderId="0" xfId="34" applyNumberFormat="1" applyFont="1" applyFill="1" applyBorder="1" applyAlignment="1">
      <alignment vertical="center"/>
    </xf>
    <xf numFmtId="0" fontId="13" fillId="0" borderId="0" xfId="34" applyFont="1" applyFill="1" applyAlignment="1">
      <alignment vertical="center"/>
    </xf>
    <xf numFmtId="0" fontId="9" fillId="0" borderId="0" xfId="34" applyFont="1" applyFill="1" applyBorder="1" applyAlignment="1">
      <alignment vertical="center"/>
    </xf>
    <xf numFmtId="0" fontId="9" fillId="0" borderId="0" xfId="34" applyFont="1" applyFill="1" applyAlignment="1">
      <alignment vertical="center"/>
    </xf>
    <xf numFmtId="178" fontId="20" fillId="0" borderId="0" xfId="34" applyNumberFormat="1" applyFont="1" applyFill="1" applyBorder="1" applyAlignment="1">
      <alignment vertical="center"/>
    </xf>
    <xf numFmtId="0" fontId="11" fillId="0" borderId="0" xfId="34" applyFont="1" applyFill="1" applyAlignment="1">
      <alignment vertical="center"/>
    </xf>
    <xf numFmtId="0" fontId="9" fillId="0" borderId="1" xfId="34" applyFont="1" applyBorder="1" applyAlignment="1">
      <alignment vertical="center"/>
    </xf>
    <xf numFmtId="179" fontId="8" fillId="0" borderId="0" xfId="34" applyNumberFormat="1" applyFont="1" applyAlignment="1">
      <alignment vertical="center"/>
    </xf>
    <xf numFmtId="49" fontId="26" fillId="0" borderId="1" xfId="23" applyNumberFormat="1" applyFont="1" applyFill="1" applyBorder="1" applyAlignment="1">
      <alignment horizontal="center" vertical="center" shrinkToFit="1"/>
    </xf>
    <xf numFmtId="49" fontId="26" fillId="0" borderId="10" xfId="23" applyNumberFormat="1" applyFont="1" applyFill="1" applyBorder="1" applyAlignment="1">
      <alignment horizontal="left" vertical="center" shrinkToFit="1"/>
    </xf>
    <xf numFmtId="49" fontId="5" fillId="0" borderId="9" xfId="23" applyNumberFormat="1" applyFont="1" applyFill="1" applyBorder="1" applyAlignment="1">
      <alignment horizontal="center" vertical="center"/>
    </xf>
    <xf numFmtId="49" fontId="3" fillId="0" borderId="10" xfId="23" applyNumberFormat="1" applyFont="1" applyFill="1" applyBorder="1" applyAlignment="1">
      <alignment horizontal="center" vertical="center" shrinkToFit="1"/>
    </xf>
    <xf numFmtId="49" fontId="5" fillId="0" borderId="12" xfId="23" applyNumberFormat="1" applyFont="1" applyFill="1" applyBorder="1" applyAlignment="1">
      <alignment horizontal="center" vertical="center"/>
    </xf>
    <xf numFmtId="49" fontId="5" fillId="0" borderId="26" xfId="23" applyNumberFormat="1" applyFont="1" applyFill="1" applyBorder="1" applyAlignment="1">
      <alignment horizontal="center" vertical="center"/>
    </xf>
    <xf numFmtId="49" fontId="3" fillId="0" borderId="7" xfId="23" applyNumberFormat="1" applyFont="1" applyFill="1" applyBorder="1" applyAlignment="1">
      <alignment horizontal="center" vertical="center" shrinkToFit="1"/>
    </xf>
    <xf numFmtId="49" fontId="5" fillId="0" borderId="62" xfId="23" applyNumberFormat="1" applyFont="1" applyFill="1" applyBorder="1" applyAlignment="1">
      <alignment horizontal="center" vertical="center"/>
    </xf>
    <xf numFmtId="49" fontId="5" fillId="0" borderId="25" xfId="23" applyNumberFormat="1" applyFont="1" applyFill="1" applyBorder="1" applyAlignment="1">
      <alignment horizontal="center" vertical="center"/>
    </xf>
    <xf numFmtId="49" fontId="3" fillId="0" borderId="13" xfId="23" applyNumberFormat="1" applyFont="1" applyFill="1" applyBorder="1" applyAlignment="1">
      <alignment horizontal="center" vertical="center" shrinkToFit="1"/>
    </xf>
    <xf numFmtId="49" fontId="5" fillId="0" borderId="5" xfId="23" applyNumberFormat="1" applyFont="1" applyFill="1" applyBorder="1" applyAlignment="1">
      <alignment horizontal="center" vertical="center"/>
    </xf>
    <xf numFmtId="49" fontId="26" fillId="0" borderId="0" xfId="23" applyNumberFormat="1" applyFont="1" applyFill="1" applyAlignment="1">
      <alignment vertical="center" shrinkToFit="1"/>
    </xf>
    <xf numFmtId="49" fontId="26" fillId="0" borderId="1" xfId="23" applyNumberFormat="1" applyFont="1" applyFill="1" applyBorder="1" applyAlignment="1">
      <alignment horizontal="left" vertical="center" shrinkToFit="1"/>
    </xf>
    <xf numFmtId="49" fontId="3" fillId="0" borderId="12" xfId="23" applyNumberFormat="1" applyFont="1" applyFill="1" applyBorder="1" applyAlignment="1">
      <alignment horizontal="center" vertical="center"/>
    </xf>
    <xf numFmtId="49" fontId="29" fillId="0" borderId="0" xfId="23" applyNumberFormat="1" applyFont="1" applyFill="1" applyBorder="1" applyAlignment="1">
      <alignment horizontal="center" vertical="center" shrinkToFit="1"/>
    </xf>
    <xf numFmtId="0" fontId="26" fillId="0" borderId="0" xfId="23" applyFont="1" applyFill="1" applyBorder="1" applyAlignment="1">
      <alignment horizontal="center" vertical="center" shrinkToFit="1"/>
    </xf>
    <xf numFmtId="49" fontId="26" fillId="0" borderId="0" xfId="23" applyNumberFormat="1" applyFont="1" applyFill="1" applyBorder="1" applyAlignment="1">
      <alignment horizontal="center" vertical="center" shrinkToFit="1"/>
    </xf>
    <xf numFmtId="49" fontId="26" fillId="0" borderId="11" xfId="23" applyNumberFormat="1" applyFont="1" applyFill="1" applyBorder="1" applyAlignment="1">
      <alignment vertical="center" shrinkToFit="1"/>
    </xf>
    <xf numFmtId="0" fontId="1" fillId="0" borderId="0" xfId="23" applyBorder="1" applyAlignment="1">
      <alignment horizontal="center" vertical="center"/>
    </xf>
    <xf numFmtId="0" fontId="26" fillId="0" borderId="0" xfId="23" applyFont="1" applyBorder="1" applyAlignment="1">
      <alignment horizontal="center" vertical="center"/>
    </xf>
    <xf numFmtId="0" fontId="30" fillId="0" borderId="0" xfId="35" applyFont="1"/>
    <xf numFmtId="0" fontId="34" fillId="0" borderId="1" xfId="35" applyFont="1" applyBorder="1" applyAlignment="1">
      <alignment horizontal="center" vertical="center" shrinkToFit="1"/>
    </xf>
    <xf numFmtId="181" fontId="37" fillId="0" borderId="1" xfId="30" applyNumberFormat="1" applyFont="1" applyFill="1" applyBorder="1" applyAlignment="1">
      <alignment horizontal="center" vertical="center"/>
    </xf>
    <xf numFmtId="183" fontId="34" fillId="0" borderId="1" xfId="30" applyNumberFormat="1" applyFont="1" applyFill="1" applyBorder="1" applyAlignment="1">
      <alignment horizontal="center" vertical="center"/>
    </xf>
    <xf numFmtId="0" fontId="30" fillId="0" borderId="1" xfId="35" applyFont="1" applyBorder="1"/>
    <xf numFmtId="0" fontId="34" fillId="0" borderId="25" xfId="35" applyFont="1" applyBorder="1" applyAlignment="1">
      <alignment horizontal="center" vertical="center" shrinkToFit="1"/>
    </xf>
    <xf numFmtId="181" fontId="38" fillId="0" borderId="6" xfId="22" applyNumberFormat="1" applyFont="1" applyBorder="1" applyAlignment="1">
      <alignment horizontal="center" vertical="center"/>
    </xf>
    <xf numFmtId="0" fontId="39" fillId="0" borderId="6" xfId="22" applyFont="1" applyBorder="1" applyAlignment="1">
      <alignment horizontal="center" vertical="center"/>
    </xf>
    <xf numFmtId="0" fontId="32" fillId="0" borderId="6" xfId="35" applyFont="1" applyBorder="1" applyAlignment="1">
      <alignment horizontal="center" vertical="center" shrinkToFit="1"/>
    </xf>
    <xf numFmtId="0" fontId="34" fillId="0" borderId="1" xfId="35" applyFont="1" applyBorder="1" applyAlignment="1">
      <alignment horizontal="center" vertical="center" wrapText="1" shrinkToFit="1"/>
    </xf>
    <xf numFmtId="0" fontId="41" fillId="0" borderId="25" xfId="22" applyFont="1" applyBorder="1" applyAlignment="1">
      <alignment horizontal="center" vertical="center"/>
    </xf>
    <xf numFmtId="56" fontId="41" fillId="0" borderId="25" xfId="22" applyNumberFormat="1" applyFont="1" applyBorder="1" applyAlignment="1">
      <alignment vertical="center"/>
    </xf>
    <xf numFmtId="0" fontId="41" fillId="0" borderId="1" xfId="22" applyFont="1" applyBorder="1" applyAlignment="1">
      <alignment horizontal="center" vertical="center"/>
    </xf>
    <xf numFmtId="56" fontId="41" fillId="0" borderId="1" xfId="22" applyNumberFormat="1" applyFont="1" applyBorder="1" applyAlignment="1">
      <alignment vertical="center"/>
    </xf>
    <xf numFmtId="0" fontId="41" fillId="0" borderId="0" xfId="22" applyFont="1" applyAlignment="1">
      <alignment horizontal="left" vertical="center"/>
    </xf>
    <xf numFmtId="0" fontId="41" fillId="0" borderId="44" xfId="22" applyFont="1" applyBorder="1" applyAlignment="1">
      <alignment horizontal="center" vertical="center"/>
    </xf>
    <xf numFmtId="0" fontId="41" fillId="0" borderId="45" xfId="22" applyFont="1" applyBorder="1" applyAlignment="1">
      <alignment horizontal="center" vertical="center"/>
    </xf>
    <xf numFmtId="0" fontId="41" fillId="0" borderId="76" xfId="22" applyFont="1" applyBorder="1" applyAlignment="1">
      <alignment horizontal="center" vertical="center"/>
    </xf>
    <xf numFmtId="0" fontId="41" fillId="0" borderId="33" xfId="22" applyFont="1" applyBorder="1" applyAlignment="1">
      <alignment horizontal="center" vertical="center"/>
    </xf>
    <xf numFmtId="0" fontId="41" fillId="0" borderId="46" xfId="22" applyFont="1" applyBorder="1" applyAlignment="1">
      <alignment horizontal="center" vertical="center"/>
    </xf>
    <xf numFmtId="0" fontId="41" fillId="0" borderId="77" xfId="22" applyFont="1" applyBorder="1" applyAlignment="1">
      <alignment horizontal="center" vertical="center"/>
    </xf>
    <xf numFmtId="56" fontId="41" fillId="0" borderId="37" xfId="22" applyNumberFormat="1" applyFont="1" applyBorder="1" applyAlignment="1">
      <alignment horizontal="center" vertical="center"/>
    </xf>
    <xf numFmtId="0" fontId="41" fillId="0" borderId="38" xfId="22" applyFont="1" applyBorder="1" applyAlignment="1">
      <alignment horizontal="center" vertical="center"/>
    </xf>
    <xf numFmtId="0" fontId="41" fillId="0" borderId="84" xfId="22" applyFont="1" applyBorder="1" applyAlignment="1">
      <alignment horizontal="center" vertical="center"/>
    </xf>
    <xf numFmtId="0" fontId="41" fillId="0" borderId="85" xfId="22" applyFont="1" applyBorder="1" applyAlignment="1">
      <alignment horizontal="center" vertical="center"/>
    </xf>
    <xf numFmtId="0" fontId="41" fillId="0" borderId="86" xfId="22" applyFont="1" applyBorder="1" applyAlignment="1">
      <alignment horizontal="center" vertical="center"/>
    </xf>
    <xf numFmtId="0" fontId="41" fillId="0" borderId="63" xfId="22" applyFont="1" applyBorder="1" applyAlignment="1">
      <alignment horizontal="center" vertical="center"/>
    </xf>
    <xf numFmtId="20" fontId="41" fillId="0" borderId="25" xfId="22" applyNumberFormat="1" applyFont="1" applyBorder="1" applyAlignment="1">
      <alignment horizontal="right" vertical="center"/>
    </xf>
    <xf numFmtId="20" fontId="41" fillId="0" borderId="77" xfId="22" applyNumberFormat="1" applyFont="1" applyBorder="1" applyAlignment="1">
      <alignment horizontal="right" vertical="center"/>
    </xf>
    <xf numFmtId="0" fontId="41" fillId="0" borderId="37" xfId="22" applyFont="1" applyBorder="1" applyAlignment="1">
      <alignment horizontal="center" vertical="center"/>
    </xf>
    <xf numFmtId="0" fontId="41" fillId="0" borderId="47" xfId="22" applyFont="1" applyBorder="1" applyAlignment="1">
      <alignment horizontal="center" vertical="center"/>
    </xf>
    <xf numFmtId="20" fontId="41" fillId="0" borderId="1" xfId="22" applyNumberFormat="1" applyFont="1" applyBorder="1" applyAlignment="1">
      <alignment horizontal="right" vertical="center"/>
    </xf>
    <xf numFmtId="20" fontId="41" fillId="0" borderId="78" xfId="22" applyNumberFormat="1" applyFont="1" applyBorder="1" applyAlignment="1">
      <alignment horizontal="right" vertical="center"/>
    </xf>
    <xf numFmtId="0" fontId="41" fillId="0" borderId="39" xfId="22" applyFont="1" applyBorder="1" applyAlignment="1">
      <alignment horizontal="center" vertical="center"/>
    </xf>
    <xf numFmtId="0" fontId="41" fillId="0" borderId="6" xfId="22" applyFont="1" applyBorder="1" applyAlignment="1">
      <alignment horizontal="center" vertical="center"/>
    </xf>
    <xf numFmtId="20" fontId="41" fillId="0" borderId="85" xfId="22" applyNumberFormat="1" applyFont="1" applyBorder="1" applyAlignment="1">
      <alignment horizontal="right" vertical="center"/>
    </xf>
    <xf numFmtId="20" fontId="41" fillId="0" borderId="86" xfId="22" applyNumberFormat="1" applyFont="1" applyBorder="1" applyAlignment="1">
      <alignment horizontal="right" vertical="center"/>
    </xf>
    <xf numFmtId="0" fontId="41" fillId="0" borderId="75" xfId="22" applyFont="1" applyBorder="1" applyAlignment="1">
      <alignment horizontal="center" vertical="center"/>
    </xf>
    <xf numFmtId="0" fontId="30" fillId="0" borderId="44" xfId="35" applyFont="1" applyBorder="1"/>
    <xf numFmtId="0" fontId="30" fillId="0" borderId="33" xfId="35" applyFont="1" applyBorder="1"/>
    <xf numFmtId="0" fontId="30" fillId="0" borderId="32" xfId="35" applyFont="1" applyBorder="1" applyAlignment="1"/>
    <xf numFmtId="0" fontId="30" fillId="0" borderId="34" xfId="35" applyFont="1" applyBorder="1" applyAlignment="1"/>
    <xf numFmtId="0" fontId="30" fillId="0" borderId="87" xfId="35" applyFont="1" applyBorder="1"/>
    <xf numFmtId="0" fontId="30" fillId="0" borderId="88" xfId="35" applyFont="1" applyBorder="1"/>
    <xf numFmtId="0" fontId="41" fillId="0" borderId="36" xfId="22" applyFont="1" applyBorder="1" applyAlignment="1">
      <alignment horizontal="center" vertical="center"/>
    </xf>
    <xf numFmtId="0" fontId="30" fillId="0" borderId="37" xfId="35" applyFont="1" applyBorder="1"/>
    <xf numFmtId="0" fontId="30" fillId="0" borderId="59" xfId="35" applyFont="1" applyBorder="1"/>
    <xf numFmtId="0" fontId="41" fillId="0" borderId="43" xfId="22" applyFont="1" applyBorder="1" applyAlignment="1">
      <alignment horizontal="center" vertical="center"/>
    </xf>
    <xf numFmtId="0" fontId="41" fillId="0" borderId="41" xfId="22" applyFont="1" applyBorder="1" applyAlignment="1">
      <alignment horizontal="center" vertical="center"/>
    </xf>
    <xf numFmtId="20" fontId="41" fillId="0" borderId="8" xfId="22" applyNumberFormat="1" applyFont="1" applyBorder="1" applyAlignment="1">
      <alignment horizontal="right" vertical="center"/>
    </xf>
    <xf numFmtId="0" fontId="41" fillId="0" borderId="35" xfId="22" applyFont="1" applyBorder="1" applyAlignment="1">
      <alignment horizontal="center" vertical="center"/>
    </xf>
    <xf numFmtId="20" fontId="41" fillId="0" borderId="6" xfId="22" applyNumberFormat="1" applyFont="1" applyBorder="1" applyAlignment="1">
      <alignment horizontal="right" vertical="center"/>
    </xf>
    <xf numFmtId="0" fontId="41" fillId="0" borderId="40" xfId="22" applyFont="1" applyBorder="1" applyAlignment="1">
      <alignment horizontal="center" vertical="center"/>
    </xf>
    <xf numFmtId="0" fontId="41" fillId="5" borderId="39" xfId="22" applyFont="1" applyFill="1" applyBorder="1" applyAlignment="1">
      <alignment horizontal="center" vertical="center"/>
    </xf>
    <xf numFmtId="0" fontId="41" fillId="5" borderId="40" xfId="22" applyFont="1" applyFill="1" applyBorder="1" applyAlignment="1">
      <alignment horizontal="center" vertical="center"/>
    </xf>
    <xf numFmtId="20" fontId="41" fillId="0" borderId="42" xfId="22" applyNumberFormat="1" applyFont="1" applyBorder="1" applyAlignment="1">
      <alignment horizontal="right" vertical="center"/>
    </xf>
    <xf numFmtId="0" fontId="30" fillId="5" borderId="89" xfId="35" applyFont="1" applyFill="1" applyBorder="1"/>
    <xf numFmtId="0" fontId="34" fillId="0" borderId="9" xfId="35" applyFont="1" applyBorder="1" applyAlignment="1">
      <alignment horizontal="center" vertical="center" shrinkToFit="1"/>
    </xf>
    <xf numFmtId="0" fontId="34" fillId="0" borderId="1" xfId="35" applyFont="1" applyBorder="1" applyAlignment="1">
      <alignment horizontal="left" vertical="center" shrinkToFit="1"/>
    </xf>
    <xf numFmtId="0" fontId="42" fillId="0" borderId="1" xfId="35" applyFont="1" applyBorder="1" applyAlignment="1">
      <alignment horizontal="left" vertical="center" shrinkToFit="1"/>
    </xf>
    <xf numFmtId="0" fontId="32" fillId="0" borderId="6" xfId="35" applyFont="1" applyBorder="1" applyAlignment="1">
      <alignment horizontal="left" vertical="center" shrinkToFit="1"/>
    </xf>
    <xf numFmtId="0" fontId="41" fillId="0" borderId="32" xfId="22" applyFont="1" applyBorder="1" applyAlignment="1">
      <alignment horizontal="center" vertical="center"/>
    </xf>
    <xf numFmtId="0" fontId="30" fillId="0" borderId="38" xfId="35" applyFont="1" applyBorder="1"/>
    <xf numFmtId="0" fontId="41" fillId="0" borderId="42" xfId="22" applyFont="1" applyBorder="1" applyAlignment="1">
      <alignment horizontal="center" vertical="center"/>
    </xf>
    <xf numFmtId="0" fontId="41" fillId="5" borderId="8" xfId="22" applyFont="1" applyFill="1" applyBorder="1" applyAlignment="1">
      <alignment horizontal="center" vertical="center"/>
    </xf>
    <xf numFmtId="0" fontId="41" fillId="0" borderId="6" xfId="22" applyFont="1" applyFill="1" applyBorder="1" applyAlignment="1">
      <alignment horizontal="center" vertical="center"/>
    </xf>
    <xf numFmtId="0" fontId="41" fillId="5" borderId="6" xfId="22" applyFont="1" applyFill="1" applyBorder="1" applyAlignment="1">
      <alignment horizontal="center" vertical="center"/>
    </xf>
    <xf numFmtId="0" fontId="16" fillId="0" borderId="66" xfId="34" quotePrefix="1" applyFont="1" applyFill="1" applyBorder="1" applyAlignment="1">
      <alignment horizontal="center" vertical="center" shrinkToFit="1"/>
    </xf>
    <xf numFmtId="0" fontId="16" fillId="0" borderId="25" xfId="34" quotePrefix="1" applyFont="1" applyFill="1" applyBorder="1" applyAlignment="1">
      <alignment horizontal="center" vertical="center" shrinkToFit="1"/>
    </xf>
    <xf numFmtId="0" fontId="16" fillId="0" borderId="68" xfId="34" quotePrefix="1" applyFont="1" applyFill="1" applyBorder="1" applyAlignment="1">
      <alignment horizontal="center" vertical="center" shrinkToFit="1"/>
    </xf>
    <xf numFmtId="0" fontId="16" fillId="0" borderId="49" xfId="34" quotePrefix="1" applyFont="1" applyFill="1" applyBorder="1" applyAlignment="1">
      <alignment horizontal="center" vertical="center" shrinkToFit="1"/>
    </xf>
    <xf numFmtId="49" fontId="23" fillId="3" borderId="0" xfId="23" applyNumberFormat="1" applyFont="1" applyFill="1" applyAlignment="1">
      <alignment horizontal="center" vertical="center"/>
    </xf>
    <xf numFmtId="49" fontId="54" fillId="0" borderId="10" xfId="23" applyNumberFormat="1" applyFont="1" applyFill="1" applyBorder="1" applyAlignment="1">
      <alignment horizontal="center" vertical="center" shrinkToFit="1"/>
    </xf>
    <xf numFmtId="49" fontId="54" fillId="0" borderId="7" xfId="23" applyNumberFormat="1" applyFont="1" applyFill="1" applyBorder="1" applyAlignment="1">
      <alignment horizontal="center" vertical="center" shrinkToFit="1"/>
    </xf>
    <xf numFmtId="49" fontId="3" fillId="0" borderId="0" xfId="23" applyNumberFormat="1" applyFont="1" applyFill="1" applyBorder="1" applyAlignment="1">
      <alignment horizontal="center" vertical="center" shrinkToFit="1"/>
    </xf>
    <xf numFmtId="49" fontId="55" fillId="0" borderId="12" xfId="23" applyNumberFormat="1" applyFont="1" applyFill="1" applyBorder="1" applyAlignment="1">
      <alignment horizontal="center" vertical="center"/>
    </xf>
    <xf numFmtId="49" fontId="55" fillId="0" borderId="62" xfId="23" applyNumberFormat="1" applyFont="1" applyFill="1" applyBorder="1" applyAlignment="1">
      <alignment horizontal="center" vertical="center"/>
    </xf>
    <xf numFmtId="0" fontId="1" fillId="16" borderId="2" xfId="23" applyFill="1" applyBorder="1" applyAlignment="1" applyProtection="1">
      <alignment horizontal="center" vertical="center" shrinkToFit="1"/>
      <protection hidden="1"/>
    </xf>
    <xf numFmtId="0" fontId="1" fillId="16" borderId="3" xfId="23" applyFill="1" applyBorder="1" applyAlignment="1" applyProtection="1">
      <alignment horizontal="center" vertical="center" shrinkToFit="1"/>
      <protection hidden="1"/>
    </xf>
    <xf numFmtId="0" fontId="1" fillId="16" borderId="4" xfId="23" applyFont="1" applyFill="1" applyBorder="1" applyAlignment="1" applyProtection="1">
      <alignment horizontal="center" vertical="center" shrinkToFit="1"/>
      <protection hidden="1"/>
    </xf>
    <xf numFmtId="0" fontId="1" fillId="16" borderId="1" xfId="23" applyFill="1" applyBorder="1" applyAlignment="1" applyProtection="1">
      <alignment horizontal="center" vertical="center" shrinkToFit="1"/>
      <protection hidden="1"/>
    </xf>
    <xf numFmtId="181" fontId="37" fillId="0" borderId="1" xfId="30" applyNumberFormat="1" applyFont="1" applyFill="1" applyBorder="1" applyAlignment="1">
      <alignment horizontal="center" vertical="center" shrinkToFit="1"/>
    </xf>
    <xf numFmtId="183" fontId="57" fillId="0" borderId="1" xfId="30" applyNumberFormat="1" applyFont="1" applyFill="1" applyBorder="1" applyAlignment="1">
      <alignment horizontal="center" vertical="center"/>
    </xf>
    <xf numFmtId="0" fontId="16" fillId="17" borderId="68" xfId="34" applyFont="1" applyFill="1" applyBorder="1" applyAlignment="1">
      <alignment horizontal="center" vertical="center" shrinkToFit="1"/>
    </xf>
    <xf numFmtId="0" fontId="16" fillId="17" borderId="68" xfId="34" quotePrefix="1" applyFont="1" applyFill="1" applyBorder="1" applyAlignment="1">
      <alignment horizontal="center" vertical="center" shrinkToFit="1"/>
    </xf>
    <xf numFmtId="0" fontId="16" fillId="17" borderId="25" xfId="34" applyFont="1" applyFill="1" applyBorder="1" applyAlignment="1">
      <alignment horizontal="center" vertical="center" shrinkToFit="1"/>
    </xf>
    <xf numFmtId="0" fontId="16" fillId="17" borderId="25" xfId="34" quotePrefix="1" applyFont="1" applyFill="1" applyBorder="1" applyAlignment="1">
      <alignment horizontal="center" vertical="center" shrinkToFit="1"/>
    </xf>
    <xf numFmtId="0" fontId="59" fillId="0" borderId="0" xfId="23" applyFont="1">
      <alignment vertical="center"/>
    </xf>
    <xf numFmtId="49" fontId="58" fillId="3" borderId="0" xfId="23" applyNumberFormat="1" applyFont="1" applyFill="1" applyAlignment="1">
      <alignment horizontal="center" vertical="center"/>
    </xf>
    <xf numFmtId="49" fontId="63" fillId="0" borderId="1" xfId="23" applyNumberFormat="1" applyFont="1" applyFill="1" applyBorder="1" applyAlignment="1">
      <alignment horizontal="center" vertical="center" shrinkToFit="1"/>
    </xf>
    <xf numFmtId="49" fontId="63" fillId="0" borderId="10" xfId="23" applyNumberFormat="1" applyFont="1" applyFill="1" applyBorder="1" applyAlignment="1">
      <alignment horizontal="left" vertical="center" shrinkToFit="1"/>
    </xf>
    <xf numFmtId="49" fontId="65" fillId="0" borderId="9" xfId="23" applyNumberFormat="1" applyFont="1" applyFill="1" applyBorder="1" applyAlignment="1">
      <alignment horizontal="center" vertical="center"/>
    </xf>
    <xf numFmtId="49" fontId="12" fillId="0" borderId="10" xfId="23" applyNumberFormat="1" applyFont="1" applyFill="1" applyBorder="1" applyAlignment="1">
      <alignment horizontal="center" vertical="center" shrinkToFit="1"/>
    </xf>
    <xf numFmtId="49" fontId="65" fillId="0" borderId="12" xfId="23" applyNumberFormat="1" applyFont="1" applyFill="1" applyBorder="1" applyAlignment="1">
      <alignment horizontal="center" vertical="center"/>
    </xf>
    <xf numFmtId="49" fontId="65" fillId="0" borderId="26" xfId="23" applyNumberFormat="1" applyFont="1" applyFill="1" applyBorder="1" applyAlignment="1">
      <alignment horizontal="center" vertical="center"/>
    </xf>
    <xf numFmtId="49" fontId="12" fillId="0" borderId="7" xfId="23" applyNumberFormat="1" applyFont="1" applyFill="1" applyBorder="1" applyAlignment="1">
      <alignment horizontal="center" vertical="center" shrinkToFit="1"/>
    </xf>
    <xf numFmtId="49" fontId="65" fillId="0" borderId="62" xfId="23" applyNumberFormat="1" applyFont="1" applyFill="1" applyBorder="1" applyAlignment="1">
      <alignment horizontal="center" vertical="center"/>
    </xf>
    <xf numFmtId="49" fontId="65" fillId="0" borderId="25" xfId="23" applyNumberFormat="1" applyFont="1" applyFill="1" applyBorder="1" applyAlignment="1">
      <alignment horizontal="center" vertical="center"/>
    </xf>
    <xf numFmtId="49" fontId="12" fillId="0" borderId="13" xfId="23" applyNumberFormat="1" applyFont="1" applyFill="1" applyBorder="1" applyAlignment="1">
      <alignment horizontal="center" vertical="center" shrinkToFit="1"/>
    </xf>
    <xf numFmtId="49" fontId="65" fillId="0" borderId="5" xfId="23" applyNumberFormat="1" applyFont="1" applyFill="1" applyBorder="1" applyAlignment="1">
      <alignment horizontal="center" vertical="center"/>
    </xf>
    <xf numFmtId="49" fontId="63" fillId="0" borderId="0" xfId="23" applyNumberFormat="1" applyFont="1" applyFill="1" applyAlignment="1">
      <alignment vertical="center" shrinkToFit="1"/>
    </xf>
    <xf numFmtId="49" fontId="63" fillId="0" borderId="1" xfId="23" applyNumberFormat="1" applyFont="1" applyFill="1" applyBorder="1" applyAlignment="1">
      <alignment horizontal="left" vertical="center" shrinkToFit="1"/>
    </xf>
    <xf numFmtId="49" fontId="12" fillId="0" borderId="12" xfId="23" applyNumberFormat="1" applyFont="1" applyFill="1" applyBorder="1" applyAlignment="1">
      <alignment horizontal="center" vertical="center"/>
    </xf>
    <xf numFmtId="49" fontId="63" fillId="0" borderId="0" xfId="23" applyNumberFormat="1" applyFont="1" applyFill="1" applyBorder="1" applyAlignment="1">
      <alignment horizontal="center" vertical="center" shrinkToFit="1"/>
    </xf>
    <xf numFmtId="0" fontId="63" fillId="0" borderId="0" xfId="23" applyFont="1" applyFill="1" applyBorder="1" applyAlignment="1">
      <alignment horizontal="center" vertical="center" shrinkToFit="1"/>
    </xf>
    <xf numFmtId="49" fontId="63" fillId="0" borderId="11" xfId="23" applyNumberFormat="1" applyFont="1" applyFill="1" applyBorder="1" applyAlignment="1">
      <alignment vertical="center" shrinkToFit="1"/>
    </xf>
    <xf numFmtId="0" fontId="59" fillId="0" borderId="0" xfId="23" applyFont="1" applyBorder="1" applyAlignment="1">
      <alignment horizontal="center" vertical="center"/>
    </xf>
    <xf numFmtId="0" fontId="63" fillId="0" borderId="0" xfId="23" applyFont="1" applyBorder="1" applyAlignment="1">
      <alignment horizontal="center" vertical="center"/>
    </xf>
    <xf numFmtId="0" fontId="9" fillId="0" borderId="0" xfId="30" applyFont="1" applyAlignment="1" applyProtection="1">
      <alignment vertical="center" shrinkToFit="1"/>
    </xf>
    <xf numFmtId="0" fontId="68" fillId="0" borderId="0" xfId="23" applyFont="1" applyAlignment="1" applyProtection="1">
      <alignment vertical="center" shrinkToFit="1"/>
    </xf>
    <xf numFmtId="0" fontId="16" fillId="0" borderId="0" xfId="30" applyFont="1" applyProtection="1">
      <alignment vertical="center"/>
    </xf>
    <xf numFmtId="0" fontId="68" fillId="0" borderId="0" xfId="23" applyFont="1" applyAlignment="1" applyProtection="1">
      <alignment horizontal="center" vertical="center" shrinkToFit="1"/>
    </xf>
    <xf numFmtId="0" fontId="65" fillId="0" borderId="18" xfId="23" applyFont="1" applyBorder="1" applyAlignment="1" applyProtection="1">
      <alignment horizontal="center" vertical="center" textRotation="255" shrinkToFit="1"/>
    </xf>
    <xf numFmtId="0" fontId="68" fillId="0" borderId="4" xfId="23" applyFont="1" applyBorder="1" applyAlignment="1" applyProtection="1">
      <alignment horizontal="center" vertical="center" shrinkToFit="1"/>
    </xf>
    <xf numFmtId="0" fontId="16" fillId="0" borderId="1" xfId="30" applyFont="1" applyBorder="1" applyAlignment="1" applyProtection="1">
      <alignment horizontal="center" vertical="center" shrinkToFit="1"/>
    </xf>
    <xf numFmtId="0" fontId="16" fillId="0" borderId="1" xfId="30" applyFont="1" applyBorder="1" applyAlignment="1" applyProtection="1">
      <alignment horizontal="center" vertical="center" wrapText="1" shrinkToFit="1"/>
    </xf>
    <xf numFmtId="0" fontId="68" fillId="0" borderId="1" xfId="23" applyFont="1" applyBorder="1" applyAlignment="1" applyProtection="1">
      <alignment horizontal="center" vertical="center" wrapText="1" shrinkToFit="1"/>
    </xf>
    <xf numFmtId="0" fontId="68" fillId="0" borderId="0" xfId="23" applyFont="1" applyBorder="1" applyAlignment="1" applyProtection="1">
      <alignment horizontal="center" vertical="center" wrapText="1" shrinkToFit="1"/>
    </xf>
    <xf numFmtId="0" fontId="68" fillId="0" borderId="0" xfId="30" applyFont="1" applyBorder="1" applyAlignment="1" applyProtection="1">
      <alignment horizontal="center" vertical="center"/>
    </xf>
    <xf numFmtId="0" fontId="68" fillId="0" borderId="0" xfId="23" applyFont="1" applyBorder="1" applyAlignment="1" applyProtection="1">
      <alignment horizontal="center" vertical="center" shrinkToFit="1"/>
    </xf>
    <xf numFmtId="0" fontId="16" fillId="0" borderId="0" xfId="30" applyFont="1" applyBorder="1" applyAlignment="1" applyProtection="1">
      <alignment horizontal="center" vertical="center"/>
    </xf>
    <xf numFmtId="0" fontId="68" fillId="0" borderId="6" xfId="23" applyFont="1" applyFill="1" applyBorder="1" applyAlignment="1" applyProtection="1">
      <alignment horizontal="center" vertical="center" shrinkToFit="1"/>
    </xf>
    <xf numFmtId="0" fontId="68" fillId="0" borderId="11" xfId="23" applyFont="1" applyFill="1" applyBorder="1" applyAlignment="1" applyProtection="1">
      <alignment horizontal="center" vertical="center" shrinkToFit="1"/>
      <protection locked="0"/>
    </xf>
    <xf numFmtId="0" fontId="68" fillId="0" borderId="8" xfId="23" applyFont="1" applyFill="1" applyBorder="1" applyAlignment="1" applyProtection="1">
      <alignment horizontal="center" vertical="center" shrinkToFit="1"/>
      <protection locked="0"/>
    </xf>
    <xf numFmtId="0" fontId="68" fillId="0" borderId="11" xfId="23" applyFont="1" applyFill="1" applyBorder="1" applyAlignment="1" applyProtection="1">
      <alignment horizontal="center" vertical="center" shrinkToFit="1"/>
    </xf>
    <xf numFmtId="0" fontId="68" fillId="0" borderId="8" xfId="23" applyFont="1" applyFill="1" applyBorder="1" applyAlignment="1" applyProtection="1">
      <alignment horizontal="center" vertical="center" shrinkToFit="1"/>
    </xf>
    <xf numFmtId="0" fontId="68" fillId="0" borderId="25" xfId="30" applyFont="1" applyBorder="1" applyAlignment="1" applyProtection="1">
      <alignment horizontal="center" vertical="center"/>
    </xf>
    <xf numFmtId="0" fontId="9" fillId="0" borderId="25" xfId="22" applyFont="1" applyBorder="1" applyAlignment="1">
      <alignment horizontal="center" vertical="center"/>
    </xf>
    <xf numFmtId="0" fontId="68" fillId="0" borderId="26" xfId="30" applyFont="1" applyBorder="1" applyAlignment="1" applyProtection="1">
      <alignment horizontal="center" vertical="center"/>
    </xf>
    <xf numFmtId="0" fontId="31" fillId="0" borderId="0" xfId="35" applyFont="1" applyAlignment="1">
      <alignment horizontal="center" vertical="center"/>
    </xf>
    <xf numFmtId="0" fontId="0" fillId="0" borderId="0" xfId="0" applyAlignment="1">
      <alignment vertical="center"/>
    </xf>
    <xf numFmtId="177" fontId="31" fillId="0" borderId="10" xfId="35" applyNumberFormat="1" applyFont="1" applyBorder="1" applyAlignment="1">
      <alignment horizontal="center" vertical="center" wrapText="1"/>
    </xf>
    <xf numFmtId="177" fontId="6" fillId="0" borderId="12" xfId="22" applyNumberFormat="1" applyBorder="1" applyAlignment="1">
      <alignment horizontal="center" vertical="center"/>
    </xf>
    <xf numFmtId="0" fontId="34" fillId="0" borderId="10" xfId="35" applyFont="1" applyFill="1" applyBorder="1" applyAlignment="1">
      <alignment horizontal="center" vertical="center" shrinkToFit="1"/>
    </xf>
    <xf numFmtId="0" fontId="34" fillId="0" borderId="12" xfId="35" applyFont="1" applyFill="1" applyBorder="1" applyAlignment="1">
      <alignment horizontal="center" vertical="center" shrinkToFit="1"/>
    </xf>
    <xf numFmtId="0" fontId="34" fillId="0" borderId="10" xfId="35" applyFont="1" applyBorder="1" applyAlignment="1">
      <alignment horizontal="center" vertical="center" shrinkToFit="1"/>
    </xf>
    <xf numFmtId="0" fontId="36" fillId="0" borderId="12" xfId="30" applyFont="1" applyBorder="1" applyAlignment="1">
      <alignment horizontal="center" vertical="center"/>
    </xf>
    <xf numFmtId="0" fontId="34" fillId="0" borderId="9" xfId="35" applyFont="1" applyFill="1" applyBorder="1" applyAlignment="1">
      <alignment horizontal="center" vertical="center" shrinkToFit="1"/>
    </xf>
    <xf numFmtId="0" fontId="33" fillId="0" borderId="9" xfId="35" applyFont="1" applyBorder="1" applyAlignment="1">
      <alignment horizontal="center" vertical="center" wrapText="1" shrinkToFit="1"/>
    </xf>
    <xf numFmtId="0" fontId="33" fillId="0" borderId="9" xfId="35" applyFont="1" applyBorder="1" applyAlignment="1">
      <alignment horizontal="center" vertical="center" shrinkToFit="1"/>
    </xf>
    <xf numFmtId="0" fontId="32" fillId="0" borderId="80" xfId="35" applyFont="1" applyBorder="1" applyAlignment="1">
      <alignment horizontal="center" shrinkToFit="1"/>
    </xf>
    <xf numFmtId="0" fontId="32" fillId="0" borderId="81" xfId="35" applyFont="1" applyBorder="1" applyAlignment="1">
      <alignment horizontal="center" shrinkToFit="1"/>
    </xf>
    <xf numFmtId="0" fontId="32" fillId="0" borderId="82" xfId="35" applyFont="1" applyBorder="1" applyAlignment="1">
      <alignment horizontal="center" shrinkToFit="1"/>
    </xf>
    <xf numFmtId="0" fontId="32" fillId="0" borderId="83" xfId="35" applyFont="1" applyBorder="1" applyAlignment="1">
      <alignment horizontal="center" shrinkToFit="1"/>
    </xf>
    <xf numFmtId="0" fontId="33" fillId="0" borderId="25" xfId="35" applyFont="1" applyBorder="1" applyAlignment="1">
      <alignment horizontal="center" vertical="center" wrapText="1" shrinkToFit="1"/>
    </xf>
    <xf numFmtId="0" fontId="33" fillId="0" borderId="25" xfId="35" applyFont="1" applyBorder="1" applyAlignment="1">
      <alignment horizontal="center" vertical="center" shrinkToFit="1"/>
    </xf>
    <xf numFmtId="0" fontId="35" fillId="0" borderId="12" xfId="22" applyFont="1" applyBorder="1" applyAlignment="1">
      <alignment horizontal="center" vertical="center" shrinkToFit="1"/>
    </xf>
    <xf numFmtId="0" fontId="31" fillId="0" borderId="10" xfId="35" applyNumberFormat="1" applyFont="1" applyBorder="1" applyAlignment="1">
      <alignment horizontal="center" vertical="center" wrapText="1"/>
    </xf>
    <xf numFmtId="0" fontId="34" fillId="0" borderId="2" xfId="35" applyFont="1" applyBorder="1" applyAlignment="1">
      <alignment horizontal="center" vertical="center" shrinkToFit="1"/>
    </xf>
    <xf numFmtId="0" fontId="36" fillId="0" borderId="4" xfId="30" applyFont="1" applyBorder="1" applyAlignment="1">
      <alignment horizontal="center" vertical="center"/>
    </xf>
    <xf numFmtId="0" fontId="34" fillId="0" borderId="1" xfId="35" applyFont="1" applyFill="1" applyBorder="1" applyAlignment="1">
      <alignment horizontal="center" vertical="center" shrinkToFit="1"/>
    </xf>
    <xf numFmtId="0" fontId="34" fillId="0" borderId="1" xfId="35" applyFont="1" applyBorder="1" applyAlignment="1">
      <alignment horizontal="center" vertical="center" shrinkToFit="1"/>
    </xf>
    <xf numFmtId="0" fontId="34" fillId="0" borderId="6" xfId="35" applyFont="1" applyFill="1" applyBorder="1" applyAlignment="1">
      <alignment horizontal="center" vertical="center" shrinkToFit="1"/>
    </xf>
    <xf numFmtId="0" fontId="34" fillId="0" borderId="107" xfId="35" applyFont="1" applyBorder="1" applyAlignment="1">
      <alignment horizontal="center" vertical="center" shrinkToFit="1"/>
    </xf>
    <xf numFmtId="49" fontId="31" fillId="0" borderId="10" xfId="35" applyNumberFormat="1" applyFont="1" applyBorder="1" applyAlignment="1">
      <alignment horizontal="center" vertical="center" wrapText="1"/>
    </xf>
    <xf numFmtId="0" fontId="6" fillId="0" borderId="12" xfId="22" applyBorder="1" applyAlignment="1">
      <alignment horizontal="center" vertical="center"/>
    </xf>
    <xf numFmtId="0" fontId="34" fillId="4" borderId="10" xfId="35" applyFont="1" applyFill="1" applyBorder="1" applyAlignment="1">
      <alignment horizontal="center" vertical="center" shrinkToFit="1"/>
    </xf>
    <xf numFmtId="0" fontId="35" fillId="4" borderId="12" xfId="22" applyFont="1" applyFill="1" applyBorder="1" applyAlignment="1">
      <alignment horizontal="center" vertical="center"/>
    </xf>
    <xf numFmtId="0" fontId="30" fillId="0" borderId="4" xfId="35" applyFont="1" applyBorder="1" applyAlignment="1">
      <alignment horizontal="center" vertical="center" shrinkToFit="1"/>
    </xf>
    <xf numFmtId="0" fontId="34" fillId="0" borderId="1" xfId="35" applyFont="1" applyBorder="1" applyAlignment="1">
      <alignment horizontal="center" vertical="center" wrapText="1" shrinkToFit="1"/>
    </xf>
    <xf numFmtId="0" fontId="34" fillId="0" borderId="1" xfId="35" applyFont="1" applyBorder="1" applyAlignment="1">
      <alignment horizontal="center" vertical="center" wrapText="1"/>
    </xf>
    <xf numFmtId="0" fontId="34" fillId="0" borderId="1" xfId="35" applyFont="1" applyBorder="1" applyAlignment="1">
      <alignment horizontal="center" vertical="center"/>
    </xf>
    <xf numFmtId="0" fontId="57" fillId="0" borderId="2" xfId="35" applyFont="1" applyBorder="1" applyAlignment="1">
      <alignment horizontal="center" vertical="center" shrinkToFit="1"/>
    </xf>
    <xf numFmtId="0" fontId="57" fillId="0" borderId="6" xfId="35" applyFont="1" applyBorder="1" applyAlignment="1">
      <alignment horizontal="center" vertical="center" shrinkToFit="1"/>
    </xf>
    <xf numFmtId="0" fontId="57" fillId="0" borderId="4" xfId="35" applyFont="1" applyBorder="1" applyAlignment="1">
      <alignment horizontal="center" vertical="center" shrinkToFit="1"/>
    </xf>
    <xf numFmtId="56" fontId="41" fillId="0" borderId="37" xfId="22" applyNumberFormat="1" applyFont="1" applyBorder="1" applyAlignment="1">
      <alignment horizontal="center" vertical="center"/>
    </xf>
    <xf numFmtId="0" fontId="41" fillId="0" borderId="38" xfId="22" applyFont="1" applyBorder="1" applyAlignment="1">
      <alignment horizontal="center" vertical="center"/>
    </xf>
    <xf numFmtId="0" fontId="41" fillId="0" borderId="63" xfId="22" applyFont="1" applyBorder="1" applyAlignment="1">
      <alignment horizontal="center" vertical="center"/>
    </xf>
    <xf numFmtId="0" fontId="34" fillId="0" borderId="9" xfId="35" applyFont="1" applyBorder="1" applyAlignment="1">
      <alignment horizontal="center" vertical="center" shrinkToFit="1"/>
    </xf>
    <xf numFmtId="0" fontId="6" fillId="0" borderId="25" xfId="22" applyBorder="1" applyAlignment="1">
      <alignment horizontal="center" vertical="center" shrinkToFit="1"/>
    </xf>
    <xf numFmtId="49" fontId="43" fillId="0" borderId="1" xfId="35" applyNumberFormat="1" applyFont="1" applyBorder="1" applyAlignment="1">
      <alignment horizontal="center" vertical="center" shrinkToFit="1"/>
    </xf>
    <xf numFmtId="0" fontId="34" fillId="0" borderId="10" xfId="35" applyFont="1" applyBorder="1" applyAlignment="1">
      <alignment horizontal="left" vertical="center" wrapText="1"/>
    </xf>
    <xf numFmtId="0" fontId="34" fillId="0" borderId="11" xfId="35" applyFont="1" applyBorder="1" applyAlignment="1">
      <alignment horizontal="left" vertical="center"/>
    </xf>
    <xf numFmtId="0" fontId="34" fillId="0" borderId="12" xfId="35" applyFont="1" applyBorder="1" applyAlignment="1">
      <alignment horizontal="left" vertical="center"/>
    </xf>
    <xf numFmtId="0" fontId="40" fillId="0" borderId="7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62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8" xfId="0" applyFont="1" applyBorder="1" applyAlignment="1">
      <alignment horizontal="left" vertical="center"/>
    </xf>
    <xf numFmtId="0" fontId="40" fillId="0" borderId="5" xfId="0" applyFont="1" applyBorder="1" applyAlignment="1">
      <alignment horizontal="left" vertical="center"/>
    </xf>
    <xf numFmtId="0" fontId="41" fillId="0" borderId="25" xfId="22" applyFont="1" applyBorder="1" applyAlignment="1">
      <alignment horizontal="center" vertical="center"/>
    </xf>
    <xf numFmtId="0" fontId="41" fillId="0" borderId="1" xfId="22" applyFont="1" applyBorder="1" applyAlignment="1">
      <alignment horizontal="center" vertical="center"/>
    </xf>
    <xf numFmtId="0" fontId="41" fillId="0" borderId="33" xfId="22" applyFont="1" applyBorder="1" applyAlignment="1">
      <alignment horizontal="center" vertical="center"/>
    </xf>
    <xf numFmtId="49" fontId="58" fillId="3" borderId="0" xfId="23" applyNumberFormat="1" applyFont="1" applyFill="1" applyAlignment="1">
      <alignment horizontal="center" vertical="center" shrinkToFit="1"/>
    </xf>
    <xf numFmtId="49" fontId="58" fillId="3" borderId="0" xfId="23" applyNumberFormat="1" applyFont="1" applyFill="1" applyAlignment="1">
      <alignment horizontal="center" vertical="center"/>
    </xf>
    <xf numFmtId="0" fontId="60" fillId="0" borderId="0" xfId="23" applyFont="1" applyFill="1" applyBorder="1" applyAlignment="1">
      <alignment vertical="center"/>
    </xf>
    <xf numFmtId="0" fontId="62" fillId="0" borderId="0" xfId="23" applyFont="1" applyFill="1" applyBorder="1" applyAlignment="1">
      <alignment vertical="center"/>
    </xf>
    <xf numFmtId="49" fontId="64" fillId="0" borderId="2" xfId="23" applyNumberFormat="1" applyFont="1" applyFill="1" applyBorder="1" applyAlignment="1">
      <alignment horizontal="center" vertical="center" shrinkToFit="1"/>
    </xf>
    <xf numFmtId="0" fontId="64" fillId="0" borderId="4" xfId="23" applyFont="1" applyFill="1" applyBorder="1" applyAlignment="1">
      <alignment horizontal="center" vertical="center" shrinkToFit="1"/>
    </xf>
    <xf numFmtId="49" fontId="63" fillId="0" borderId="2" xfId="23" applyNumberFormat="1" applyFont="1" applyFill="1" applyBorder="1" applyAlignment="1">
      <alignment horizontal="center" vertical="center" shrinkToFit="1"/>
    </xf>
    <xf numFmtId="0" fontId="63" fillId="0" borderId="4" xfId="23" applyFont="1" applyFill="1" applyBorder="1" applyAlignment="1">
      <alignment horizontal="center" vertical="center" shrinkToFit="1"/>
    </xf>
    <xf numFmtId="0" fontId="63" fillId="0" borderId="4" xfId="30" applyFont="1" applyFill="1" applyBorder="1" applyAlignment="1">
      <alignment horizontal="center" vertical="center" shrinkToFit="1"/>
    </xf>
    <xf numFmtId="0" fontId="66" fillId="0" borderId="0" xfId="23" applyFont="1" applyFill="1" applyBorder="1" applyAlignment="1">
      <alignment vertical="center"/>
    </xf>
    <xf numFmtId="0" fontId="64" fillId="0" borderId="0" xfId="23" applyFont="1" applyFill="1" applyBorder="1" applyAlignment="1">
      <alignment vertical="center"/>
    </xf>
    <xf numFmtId="49" fontId="59" fillId="0" borderId="0" xfId="23" applyNumberFormat="1" applyFont="1" applyFill="1" applyBorder="1" applyAlignment="1">
      <alignment horizontal="center" vertical="center" shrinkToFit="1"/>
    </xf>
    <xf numFmtId="0" fontId="9" fillId="0" borderId="0" xfId="30" applyFont="1" applyBorder="1" applyAlignment="1">
      <alignment horizontal="center" vertical="center"/>
    </xf>
    <xf numFmtId="0" fontId="66" fillId="0" borderId="8" xfId="23" applyFont="1" applyFill="1" applyBorder="1" applyAlignment="1">
      <alignment vertical="center"/>
    </xf>
    <xf numFmtId="0" fontId="64" fillId="0" borderId="8" xfId="23" applyFont="1" applyFill="1" applyBorder="1" applyAlignment="1">
      <alignment vertical="center"/>
    </xf>
    <xf numFmtId="49" fontId="12" fillId="0" borderId="99" xfId="23" applyNumberFormat="1" applyFont="1" applyFill="1" applyBorder="1" applyAlignment="1">
      <alignment horizontal="center" vertical="center" shrinkToFit="1"/>
    </xf>
    <xf numFmtId="0" fontId="9" fillId="0" borderId="100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49" fontId="12" fillId="0" borderId="105" xfId="23" applyNumberFormat="1" applyFont="1" applyFill="1" applyBorder="1" applyAlignment="1">
      <alignment horizontal="center" vertical="center" shrinkToFit="1"/>
    </xf>
    <xf numFmtId="0" fontId="9" fillId="0" borderId="106" xfId="0" applyFont="1" applyBorder="1" applyAlignment="1">
      <alignment horizontal="center" vertical="center"/>
    </xf>
    <xf numFmtId="0" fontId="10" fillId="0" borderId="0" xfId="34" applyFont="1" applyAlignment="1">
      <alignment horizontal="center" vertical="center" wrapText="1"/>
    </xf>
    <xf numFmtId="0" fontId="10" fillId="0" borderId="0" xfId="34" applyFont="1" applyAlignment="1">
      <alignment horizontal="center" vertical="center"/>
    </xf>
    <xf numFmtId="0" fontId="11" fillId="0" borderId="1" xfId="34" applyFont="1" applyBorder="1" applyAlignment="1">
      <alignment horizontal="center" vertical="center"/>
    </xf>
    <xf numFmtId="49" fontId="12" fillId="0" borderId="1" xfId="34" applyNumberFormat="1" applyFont="1" applyBorder="1" applyAlignment="1">
      <alignment horizontal="center" vertical="center"/>
    </xf>
    <xf numFmtId="0" fontId="12" fillId="0" borderId="1" xfId="34" applyNumberFormat="1" applyFont="1" applyBorder="1" applyAlignment="1">
      <alignment horizontal="center" vertical="center"/>
    </xf>
    <xf numFmtId="49" fontId="11" fillId="0" borderId="1" xfId="34" applyNumberFormat="1" applyFont="1" applyBorder="1" applyAlignment="1">
      <alignment horizontal="center" vertical="center"/>
    </xf>
    <xf numFmtId="0" fontId="11" fillId="0" borderId="1" xfId="34" applyNumberFormat="1" applyFont="1" applyBorder="1" applyAlignment="1">
      <alignment horizontal="center" vertical="center"/>
    </xf>
    <xf numFmtId="180" fontId="17" fillId="0" borderId="2" xfId="0" applyNumberFormat="1" applyFont="1" applyBorder="1" applyAlignment="1">
      <alignment horizontal="right" vertical="center" shrinkToFit="1"/>
    </xf>
    <xf numFmtId="180" fontId="17" fillId="0" borderId="6" xfId="0" applyNumberFormat="1" applyFont="1" applyBorder="1" applyAlignment="1">
      <alignment horizontal="right" vertical="center" shrinkToFit="1"/>
    </xf>
    <xf numFmtId="182" fontId="17" fillId="0" borderId="6" xfId="0" applyNumberFormat="1" applyFont="1" applyBorder="1" applyAlignment="1">
      <alignment horizontal="left" vertical="center" shrinkToFit="1"/>
    </xf>
    <xf numFmtId="182" fontId="17" fillId="0" borderId="4" xfId="0" applyNumberFormat="1" applyFont="1" applyBorder="1" applyAlignment="1">
      <alignment horizontal="left" vertical="center" shrinkToFit="1"/>
    </xf>
    <xf numFmtId="179" fontId="11" fillId="0" borderId="9" xfId="34" applyNumberFormat="1" applyFont="1" applyFill="1" applyBorder="1" applyAlignment="1">
      <alignment horizontal="center" vertical="center"/>
    </xf>
    <xf numFmtId="179" fontId="11" fillId="0" borderId="9" xfId="34" applyNumberFormat="1" applyFont="1" applyFill="1" applyBorder="1" applyAlignment="1">
      <alignment horizontal="left" vertical="center" indent="2"/>
    </xf>
    <xf numFmtId="0" fontId="11" fillId="0" borderId="9" xfId="34" applyFont="1" applyFill="1" applyBorder="1" applyAlignment="1">
      <alignment horizontal="center" vertical="center"/>
    </xf>
    <xf numFmtId="179" fontId="11" fillId="0" borderId="27" xfId="34" applyNumberFormat="1" applyFont="1" applyFill="1" applyBorder="1" applyAlignment="1">
      <alignment horizontal="center" vertical="center"/>
    </xf>
    <xf numFmtId="179" fontId="11" fillId="0" borderId="28" xfId="34" applyNumberFormat="1" applyFont="1" applyFill="1" applyBorder="1" applyAlignment="1">
      <alignment horizontal="left" vertical="center" indent="2"/>
    </xf>
    <xf numFmtId="179" fontId="11" fillId="0" borderId="29" xfId="34" applyNumberFormat="1" applyFont="1" applyFill="1" applyBorder="1" applyAlignment="1">
      <alignment horizontal="left" vertical="center" indent="2"/>
    </xf>
    <xf numFmtId="179" fontId="11" fillId="0" borderId="56" xfId="34" applyNumberFormat="1" applyFont="1" applyFill="1" applyBorder="1" applyAlignment="1">
      <alignment horizontal="left" vertical="center" indent="2"/>
    </xf>
    <xf numFmtId="0" fontId="11" fillId="0" borderId="27" xfId="34" applyFont="1" applyFill="1" applyBorder="1" applyAlignment="1">
      <alignment horizontal="center" vertical="center"/>
    </xf>
    <xf numFmtId="179" fontId="11" fillId="0" borderId="27" xfId="34" applyNumberFormat="1" applyFont="1" applyFill="1" applyBorder="1" applyAlignment="1">
      <alignment horizontal="left" vertical="center" indent="2"/>
    </xf>
    <xf numFmtId="179" fontId="11" fillId="0" borderId="25" xfId="34" applyNumberFormat="1" applyFont="1" applyFill="1" applyBorder="1" applyAlignment="1">
      <alignment horizontal="center" vertical="center"/>
    </xf>
    <xf numFmtId="179" fontId="11" fillId="0" borderId="30" xfId="34" applyNumberFormat="1" applyFont="1" applyFill="1" applyBorder="1" applyAlignment="1">
      <alignment horizontal="left" vertical="center" indent="2"/>
    </xf>
    <xf numFmtId="179" fontId="11" fillId="0" borderId="31" xfId="34" applyNumberFormat="1" applyFont="1" applyFill="1" applyBorder="1" applyAlignment="1">
      <alignment horizontal="left" vertical="center" indent="2"/>
    </xf>
    <xf numFmtId="179" fontId="11" fillId="0" borderId="57" xfId="34" applyNumberFormat="1" applyFont="1" applyFill="1" applyBorder="1" applyAlignment="1">
      <alignment horizontal="left" vertical="center" indent="2"/>
    </xf>
    <xf numFmtId="0" fontId="11" fillId="0" borderId="25" xfId="34" applyFont="1" applyFill="1" applyBorder="1" applyAlignment="1">
      <alignment horizontal="center" vertical="center"/>
    </xf>
    <xf numFmtId="0" fontId="9" fillId="0" borderId="32" xfId="34" applyFont="1" applyFill="1" applyBorder="1" applyAlignment="1">
      <alignment horizontal="center" vertical="center" shrinkToFit="1"/>
    </xf>
    <xf numFmtId="0" fontId="9" fillId="0" borderId="33" xfId="34" applyFont="1" applyFill="1" applyBorder="1" applyAlignment="1">
      <alignment horizontal="center" vertical="center" shrinkToFit="1"/>
    </xf>
    <xf numFmtId="0" fontId="9" fillId="0" borderId="34" xfId="34" applyFont="1" applyFill="1" applyBorder="1" applyAlignment="1">
      <alignment horizontal="center" vertical="center" shrinkToFit="1"/>
    </xf>
    <xf numFmtId="0" fontId="9" fillId="0" borderId="32" xfId="34" applyFont="1" applyBorder="1" applyAlignment="1">
      <alignment horizontal="center" vertical="center" shrinkToFit="1"/>
    </xf>
    <xf numFmtId="0" fontId="9" fillId="0" borderId="33" xfId="34" applyFont="1" applyBorder="1" applyAlignment="1">
      <alignment horizontal="center" vertical="center" shrinkToFit="1"/>
    </xf>
    <xf numFmtId="0" fontId="9" fillId="0" borderId="34" xfId="34" applyFont="1" applyBorder="1" applyAlignment="1">
      <alignment horizontal="center" vertical="center" shrinkToFit="1"/>
    </xf>
    <xf numFmtId="0" fontId="9" fillId="0" borderId="58" xfId="34" applyFont="1" applyBorder="1" applyAlignment="1">
      <alignment horizontal="center" vertical="center" shrinkToFit="1"/>
    </xf>
    <xf numFmtId="0" fontId="9" fillId="0" borderId="45" xfId="34" applyFont="1" applyFill="1" applyBorder="1" applyAlignment="1">
      <alignment horizontal="center" vertical="center" shrinkToFit="1"/>
    </xf>
    <xf numFmtId="0" fontId="9" fillId="0" borderId="65" xfId="34" applyFont="1" applyFill="1" applyBorder="1" applyAlignment="1">
      <alignment horizontal="center" vertical="center" shrinkToFit="1"/>
    </xf>
    <xf numFmtId="0" fontId="9" fillId="0" borderId="73" xfId="34" applyNumberFormat="1" applyFont="1" applyFill="1" applyBorder="1" applyAlignment="1">
      <alignment horizontal="center" vertical="center" shrinkToFit="1"/>
    </xf>
    <xf numFmtId="0" fontId="9" fillId="0" borderId="60" xfId="34" applyNumberFormat="1" applyFont="1" applyFill="1" applyBorder="1" applyAlignment="1">
      <alignment horizontal="center" vertical="center" shrinkToFit="1"/>
    </xf>
    <xf numFmtId="0" fontId="15" fillId="0" borderId="44" xfId="34" applyFont="1" applyBorder="1" applyAlignment="1">
      <alignment horizontal="center" vertical="center" shrinkToFit="1"/>
    </xf>
    <xf numFmtId="0" fontId="15" fillId="0" borderId="45" xfId="34" applyFont="1" applyBorder="1" applyAlignment="1">
      <alignment horizontal="center" vertical="center" shrinkToFit="1"/>
    </xf>
    <xf numFmtId="0" fontId="15" fillId="0" borderId="76" xfId="34" applyFont="1" applyBorder="1" applyAlignment="1">
      <alignment horizontal="center" vertical="center" shrinkToFit="1"/>
    </xf>
    <xf numFmtId="20" fontId="11" fillId="0" borderId="35" xfId="34" applyNumberFormat="1" applyFont="1" applyFill="1" applyBorder="1" applyAlignment="1">
      <alignment horizontal="center" vertical="center" shrinkToFit="1"/>
    </xf>
    <xf numFmtId="20" fontId="11" fillId="0" borderId="8" xfId="34" applyNumberFormat="1" applyFont="1" applyFill="1" applyBorder="1" applyAlignment="1">
      <alignment horizontal="center" vertical="center" shrinkToFit="1"/>
    </xf>
    <xf numFmtId="20" fontId="11" fillId="0" borderId="36" xfId="34" applyNumberFormat="1" applyFont="1" applyFill="1" applyBorder="1" applyAlignment="1">
      <alignment horizontal="center" vertical="center" shrinkToFit="1"/>
    </xf>
    <xf numFmtId="20" fontId="11" fillId="0" borderId="39" xfId="34" applyNumberFormat="1" applyFont="1" applyFill="1" applyBorder="1" applyAlignment="1">
      <alignment horizontal="center" vertical="center" shrinkToFit="1"/>
    </xf>
    <xf numFmtId="20" fontId="11" fillId="0" borderId="6" xfId="34" applyNumberFormat="1" applyFont="1" applyFill="1" applyBorder="1" applyAlignment="1">
      <alignment horizontal="center" vertical="center" shrinkToFit="1"/>
    </xf>
    <xf numFmtId="20" fontId="11" fillId="0" borderId="40" xfId="34" applyNumberFormat="1" applyFont="1" applyFill="1" applyBorder="1" applyAlignment="1">
      <alignment horizontal="center" vertical="center" shrinkToFit="1"/>
    </xf>
    <xf numFmtId="0" fontId="9" fillId="0" borderId="37" xfId="34" applyFont="1" applyBorder="1" applyAlignment="1">
      <alignment vertical="center"/>
    </xf>
    <xf numFmtId="0" fontId="9" fillId="0" borderId="38" xfId="34" applyFont="1" applyBorder="1" applyAlignment="1">
      <alignment vertical="center"/>
    </xf>
    <xf numFmtId="0" fontId="9" fillId="0" borderId="59" xfId="34" applyFont="1" applyBorder="1" applyAlignment="1">
      <alignment vertical="center"/>
    </xf>
    <xf numFmtId="0" fontId="9" fillId="0" borderId="39" xfId="34" applyFont="1" applyBorder="1" applyAlignment="1">
      <alignment vertical="center"/>
    </xf>
    <xf numFmtId="0" fontId="9" fillId="0" borderId="6" xfId="34" applyFont="1" applyBorder="1" applyAlignment="1">
      <alignment vertical="center"/>
    </xf>
    <xf numFmtId="0" fontId="9" fillId="0" borderId="40" xfId="34" applyFont="1" applyBorder="1" applyAlignment="1">
      <alignment vertical="center"/>
    </xf>
    <xf numFmtId="0" fontId="17" fillId="0" borderId="60" xfId="0" applyFont="1" applyFill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17" fillId="0" borderId="67" xfId="0" applyFont="1" applyFill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16" fillId="0" borderId="67" xfId="34" applyNumberFormat="1" applyFont="1" applyFill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6" fillId="0" borderId="67" xfId="34" applyFont="1" applyFill="1" applyBorder="1" applyAlignment="1">
      <alignment horizontal="center" vertical="center" shrinkToFit="1"/>
    </xf>
    <xf numFmtId="0" fontId="16" fillId="0" borderId="70" xfId="34" applyFont="1" applyFill="1" applyBorder="1" applyAlignment="1">
      <alignment horizontal="center" vertical="center" shrinkToFit="1"/>
    </xf>
    <xf numFmtId="0" fontId="16" fillId="0" borderId="13" xfId="34" applyFont="1" applyFill="1" applyBorder="1" applyAlignment="1">
      <alignment horizontal="center" vertical="center" shrinkToFit="1"/>
    </xf>
    <xf numFmtId="0" fontId="16" fillId="0" borderId="36" xfId="34" applyFont="1" applyFill="1" applyBorder="1" applyAlignment="1">
      <alignment horizontal="center" vertical="center" shrinkToFit="1"/>
    </xf>
    <xf numFmtId="0" fontId="16" fillId="0" borderId="7" xfId="34" applyFont="1" applyFill="1" applyBorder="1" applyAlignment="1">
      <alignment horizontal="center" vertical="center" shrinkToFit="1"/>
    </xf>
    <xf numFmtId="0" fontId="16" fillId="0" borderId="62" xfId="34" applyFont="1" applyFill="1" applyBorder="1" applyAlignment="1">
      <alignment horizontal="center" vertical="center" shrinkToFit="1"/>
    </xf>
    <xf numFmtId="0" fontId="16" fillId="0" borderId="5" xfId="34" applyFont="1" applyFill="1" applyBorder="1" applyAlignment="1">
      <alignment horizontal="center" vertical="center" shrinkToFit="1"/>
    </xf>
    <xf numFmtId="0" fontId="17" fillId="0" borderId="53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15" fillId="0" borderId="46" xfId="34" applyFont="1" applyBorder="1" applyAlignment="1">
      <alignment horizontal="center" shrinkToFit="1"/>
    </xf>
    <xf numFmtId="0" fontId="15" fillId="0" borderId="25" xfId="34" applyFont="1" applyBorder="1" applyAlignment="1">
      <alignment horizontal="center" shrinkToFit="1"/>
    </xf>
    <xf numFmtId="0" fontId="15" fillId="0" borderId="25" xfId="34" applyFont="1" applyBorder="1" applyAlignment="1">
      <alignment horizontal="center" vertical="center" shrinkToFit="1"/>
    </xf>
    <xf numFmtId="0" fontId="21" fillId="0" borderId="25" xfId="34" applyFont="1" applyBorder="1" applyAlignment="1">
      <alignment horizontal="center" vertical="center" shrinkToFit="1"/>
    </xf>
    <xf numFmtId="0" fontId="15" fillId="0" borderId="25" xfId="34" applyFont="1" applyBorder="1" applyAlignment="1">
      <alignment horizontal="left" vertical="center" shrinkToFit="1"/>
    </xf>
    <xf numFmtId="0" fontId="15" fillId="0" borderId="77" xfId="34" applyFont="1" applyBorder="1" applyAlignment="1">
      <alignment horizontal="left" vertical="center" shrinkToFit="1"/>
    </xf>
    <xf numFmtId="0" fontId="15" fillId="0" borderId="47" xfId="34" applyFont="1" applyBorder="1" applyAlignment="1">
      <alignment horizontal="center" vertical="center" shrinkToFit="1"/>
    </xf>
    <xf numFmtId="0" fontId="15" fillId="0" borderId="1" xfId="34" applyFont="1" applyBorder="1" applyAlignment="1">
      <alignment horizontal="center" vertical="center" shrinkToFit="1"/>
    </xf>
    <xf numFmtId="0" fontId="15" fillId="0" borderId="1" xfId="34" applyFont="1" applyBorder="1" applyAlignment="1">
      <alignment horizontal="left" vertical="center" shrinkToFit="1"/>
    </xf>
    <xf numFmtId="0" fontId="15" fillId="0" borderId="78" xfId="34" applyFont="1" applyBorder="1" applyAlignment="1">
      <alignment horizontal="left" vertical="center" shrinkToFit="1"/>
    </xf>
    <xf numFmtId="0" fontId="15" fillId="0" borderId="48" xfId="34" applyFont="1" applyBorder="1" applyAlignment="1">
      <alignment horizontal="center" vertical="center" shrinkToFit="1"/>
    </xf>
    <xf numFmtId="0" fontId="15" fillId="0" borderId="49" xfId="34" applyFont="1" applyBorder="1" applyAlignment="1">
      <alignment horizontal="center" vertical="center" shrinkToFit="1"/>
    </xf>
    <xf numFmtId="0" fontId="15" fillId="0" borderId="49" xfId="34" applyFont="1" applyBorder="1" applyAlignment="1">
      <alignment horizontal="left" vertical="center" shrinkToFit="1"/>
    </xf>
    <xf numFmtId="0" fontId="15" fillId="0" borderId="79" xfId="34" applyFont="1" applyBorder="1" applyAlignment="1">
      <alignment horizontal="left" vertical="center" shrinkToFit="1"/>
    </xf>
    <xf numFmtId="0" fontId="11" fillId="0" borderId="50" xfId="34" applyFont="1" applyFill="1" applyBorder="1" applyAlignment="1">
      <alignment horizontal="center" vertical="center"/>
    </xf>
    <xf numFmtId="0" fontId="11" fillId="0" borderId="50" xfId="34" applyFont="1" applyFill="1" applyBorder="1" applyAlignment="1">
      <alignment horizontal="left" vertical="center" indent="2"/>
    </xf>
    <xf numFmtId="0" fontId="11" fillId="0" borderId="27" xfId="34" applyFont="1" applyFill="1" applyBorder="1" applyAlignment="1">
      <alignment horizontal="left" vertical="center" indent="2"/>
    </xf>
    <xf numFmtId="0" fontId="11" fillId="0" borderId="51" xfId="34" applyFont="1" applyFill="1" applyBorder="1" applyAlignment="1">
      <alignment horizontal="center" vertical="center"/>
    </xf>
    <xf numFmtId="0" fontId="11" fillId="0" borderId="51" xfId="34" applyFont="1" applyFill="1" applyBorder="1" applyAlignment="1">
      <alignment horizontal="left" vertical="center" indent="2"/>
    </xf>
    <xf numFmtId="0" fontId="22" fillId="0" borderId="73" xfId="34" applyNumberFormat="1" applyFont="1" applyFill="1" applyBorder="1" applyAlignment="1">
      <alignment horizontal="center" vertical="center" shrinkToFit="1"/>
    </xf>
    <xf numFmtId="0" fontId="22" fillId="0" borderId="60" xfId="34" applyNumberFormat="1" applyFont="1" applyFill="1" applyBorder="1" applyAlignment="1">
      <alignment horizontal="center" vertical="center" shrinkToFit="1"/>
    </xf>
    <xf numFmtId="0" fontId="22" fillId="0" borderId="74" xfId="34" applyNumberFormat="1" applyFont="1" applyFill="1" applyBorder="1" applyAlignment="1">
      <alignment horizontal="center" vertical="center" shrinkToFit="1"/>
    </xf>
    <xf numFmtId="0" fontId="22" fillId="0" borderId="0" xfId="34" applyNumberFormat="1" applyFont="1" applyFill="1" applyAlignment="1">
      <alignment horizontal="center" vertical="center" shrinkToFit="1"/>
    </xf>
    <xf numFmtId="0" fontId="22" fillId="0" borderId="39" xfId="34" applyNumberFormat="1" applyFont="1" applyFill="1" applyBorder="1" applyAlignment="1">
      <alignment horizontal="center" vertical="center" shrinkToFit="1"/>
    </xf>
    <xf numFmtId="0" fontId="22" fillId="0" borderId="6" xfId="34" applyNumberFormat="1" applyFont="1" applyFill="1" applyBorder="1" applyAlignment="1">
      <alignment horizontal="center" vertical="center" shrinkToFit="1"/>
    </xf>
    <xf numFmtId="0" fontId="22" fillId="0" borderId="0" xfId="34" applyNumberFormat="1" applyFont="1" applyFill="1" applyBorder="1" applyAlignment="1">
      <alignment horizontal="center" vertical="center" shrinkToFit="1"/>
    </xf>
    <xf numFmtId="0" fontId="22" fillId="0" borderId="75" xfId="34" applyNumberFormat="1" applyFont="1" applyFill="1" applyBorder="1" applyAlignment="1">
      <alignment horizontal="center" vertical="center" shrinkToFit="1"/>
    </xf>
    <xf numFmtId="0" fontId="22" fillId="0" borderId="63" xfId="34" applyNumberFormat="1" applyFont="1" applyFill="1" applyBorder="1" applyAlignment="1">
      <alignment horizontal="center" vertical="center" shrinkToFit="1"/>
    </xf>
    <xf numFmtId="0" fontId="11" fillId="0" borderId="35" xfId="34" applyFont="1" applyFill="1" applyBorder="1" applyAlignment="1">
      <alignment horizontal="center" vertical="center" shrinkToFit="1"/>
    </xf>
    <xf numFmtId="0" fontId="11" fillId="0" borderId="39" xfId="34" applyFont="1" applyFill="1" applyBorder="1" applyAlignment="1">
      <alignment horizontal="center" vertical="center" shrinkToFit="1"/>
    </xf>
    <xf numFmtId="0" fontId="11" fillId="0" borderId="41" xfId="34" applyFont="1" applyFill="1" applyBorder="1" applyAlignment="1">
      <alignment horizontal="center" vertical="center" shrinkToFit="1"/>
    </xf>
    <xf numFmtId="0" fontId="11" fillId="0" borderId="52" xfId="34" applyFont="1" applyFill="1" applyBorder="1" applyAlignment="1">
      <alignment horizontal="center" vertical="center" shrinkToFit="1"/>
    </xf>
    <xf numFmtId="0" fontId="11" fillId="0" borderId="55" xfId="34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6" fillId="0" borderId="10" xfId="34" applyFont="1" applyFill="1" applyBorder="1" applyAlignment="1">
      <alignment horizontal="center" vertical="center" shrinkToFit="1"/>
    </xf>
    <xf numFmtId="0" fontId="16" fillId="0" borderId="12" xfId="34" applyFont="1" applyFill="1" applyBorder="1" applyAlignment="1">
      <alignment horizontal="center" vertical="center" shrinkToFit="1"/>
    </xf>
    <xf numFmtId="0" fontId="16" fillId="17" borderId="10" xfId="34" applyFont="1" applyFill="1" applyBorder="1" applyAlignment="1">
      <alignment horizontal="center" vertical="center" shrinkToFit="1"/>
    </xf>
    <xf numFmtId="0" fontId="16" fillId="17" borderId="12" xfId="34" applyFont="1" applyFill="1" applyBorder="1" applyAlignment="1">
      <alignment horizontal="center" vertical="center" shrinkToFit="1"/>
    </xf>
    <xf numFmtId="0" fontId="16" fillId="17" borderId="13" xfId="34" applyFont="1" applyFill="1" applyBorder="1" applyAlignment="1">
      <alignment horizontal="center" vertical="center" shrinkToFit="1"/>
    </xf>
    <xf numFmtId="0" fontId="16" fillId="17" borderId="5" xfId="34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16" fillId="0" borderId="54" xfId="34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9" fillId="0" borderId="35" xfId="34" applyFont="1" applyBorder="1" applyAlignment="1">
      <alignment vertical="center"/>
    </xf>
    <xf numFmtId="0" fontId="9" fillId="0" borderId="8" xfId="34" applyFont="1" applyBorder="1" applyAlignment="1">
      <alignment vertical="center"/>
    </xf>
    <xf numFmtId="0" fontId="9" fillId="0" borderId="36" xfId="34" applyFont="1" applyBorder="1" applyAlignment="1">
      <alignment vertical="center"/>
    </xf>
    <xf numFmtId="0" fontId="9" fillId="0" borderId="41" xfId="34" applyFont="1" applyBorder="1" applyAlignment="1">
      <alignment vertical="center"/>
    </xf>
    <xf numFmtId="0" fontId="9" fillId="0" borderId="42" xfId="34" applyFont="1" applyBorder="1" applyAlignment="1">
      <alignment vertical="center"/>
    </xf>
    <xf numFmtId="0" fontId="9" fillId="0" borderId="43" xfId="34" applyFont="1" applyBorder="1" applyAlignment="1">
      <alignment vertical="center"/>
    </xf>
    <xf numFmtId="0" fontId="16" fillId="0" borderId="69" xfId="34" applyFont="1" applyFill="1" applyBorder="1" applyAlignment="1">
      <alignment horizontal="center" vertical="center" shrinkToFit="1"/>
    </xf>
    <xf numFmtId="0" fontId="16" fillId="0" borderId="64" xfId="34" applyFont="1" applyFill="1" applyBorder="1" applyAlignment="1">
      <alignment horizontal="center" vertical="center" shrinkToFit="1"/>
    </xf>
    <xf numFmtId="0" fontId="16" fillId="0" borderId="71" xfId="34" applyFont="1" applyFill="1" applyBorder="1" applyAlignment="1">
      <alignment horizontal="center" vertical="center" shrinkToFit="1"/>
    </xf>
    <xf numFmtId="0" fontId="16" fillId="0" borderId="72" xfId="34" applyFont="1" applyFill="1" applyBorder="1" applyAlignment="1">
      <alignment horizontal="center" vertical="center" shrinkToFit="1"/>
    </xf>
    <xf numFmtId="20" fontId="11" fillId="0" borderId="41" xfId="34" applyNumberFormat="1" applyFont="1" applyFill="1" applyBorder="1" applyAlignment="1">
      <alignment horizontal="center" vertical="center" shrinkToFit="1"/>
    </xf>
    <xf numFmtId="20" fontId="11" fillId="0" borderId="42" xfId="34" applyNumberFormat="1" applyFont="1" applyFill="1" applyBorder="1" applyAlignment="1">
      <alignment horizontal="center" vertical="center" shrinkToFit="1"/>
    </xf>
    <xf numFmtId="20" fontId="11" fillId="0" borderId="43" xfId="34" applyNumberFormat="1" applyFont="1" applyFill="1" applyBorder="1" applyAlignment="1">
      <alignment horizontal="center" vertical="center" shrinkToFit="1"/>
    </xf>
    <xf numFmtId="0" fontId="9" fillId="0" borderId="53" xfId="34" applyFont="1" applyBorder="1" applyAlignment="1">
      <alignment vertical="center"/>
    </xf>
    <xf numFmtId="0" fontId="9" fillId="0" borderId="11" xfId="34" applyFont="1" applyBorder="1" applyAlignment="1">
      <alignment vertical="center"/>
    </xf>
    <xf numFmtId="0" fontId="9" fillId="0" borderId="54" xfId="34" applyFont="1" applyBorder="1" applyAlignment="1">
      <alignment vertical="center"/>
    </xf>
    <xf numFmtId="0" fontId="17" fillId="17" borderId="11" xfId="0" applyFont="1" applyFill="1" applyBorder="1" applyAlignment="1">
      <alignment horizontal="center" vertical="center" shrinkToFit="1"/>
    </xf>
    <xf numFmtId="0" fontId="0" fillId="17" borderId="11" xfId="0" applyFont="1" applyFill="1" applyBorder="1" applyAlignment="1">
      <alignment horizontal="center" vertical="center" shrinkToFit="1"/>
    </xf>
    <xf numFmtId="0" fontId="0" fillId="17" borderId="12" xfId="0" applyFont="1" applyFill="1" applyBorder="1" applyAlignment="1">
      <alignment horizontal="center" vertical="center" shrinkToFit="1"/>
    </xf>
    <xf numFmtId="0" fontId="0" fillId="17" borderId="8" xfId="0" applyFont="1" applyFill="1" applyBorder="1" applyAlignment="1">
      <alignment horizontal="center" vertical="center" shrinkToFit="1"/>
    </xf>
    <xf numFmtId="0" fontId="0" fillId="17" borderId="5" xfId="0" applyFont="1" applyFill="1" applyBorder="1" applyAlignment="1">
      <alignment horizontal="center" vertical="center" shrinkToFit="1"/>
    </xf>
    <xf numFmtId="0" fontId="17" fillId="17" borderId="10" xfId="0" applyFont="1" applyFill="1" applyBorder="1" applyAlignment="1">
      <alignment horizontal="center" vertical="center" shrinkToFit="1"/>
    </xf>
    <xf numFmtId="0" fontId="0" fillId="17" borderId="54" xfId="0" applyFont="1" applyFill="1" applyBorder="1" applyAlignment="1">
      <alignment horizontal="center" vertical="center" shrinkToFit="1"/>
    </xf>
    <xf numFmtId="0" fontId="0" fillId="17" borderId="13" xfId="0" applyFont="1" applyFill="1" applyBorder="1" applyAlignment="1">
      <alignment horizontal="center" vertical="center" shrinkToFit="1"/>
    </xf>
    <xf numFmtId="0" fontId="0" fillId="17" borderId="36" xfId="0" applyFont="1" applyFill="1" applyBorder="1" applyAlignment="1">
      <alignment horizontal="center" vertical="center" shrinkToFit="1"/>
    </xf>
    <xf numFmtId="49" fontId="22" fillId="0" borderId="74" xfId="34" applyNumberFormat="1" applyFont="1" applyFill="1" applyBorder="1" applyAlignment="1">
      <alignment horizontal="center" vertical="center" shrinkToFit="1"/>
    </xf>
    <xf numFmtId="49" fontId="22" fillId="0" borderId="0" xfId="34" applyNumberFormat="1" applyFont="1" applyFill="1" applyBorder="1" applyAlignment="1">
      <alignment horizontal="center" vertical="center" shrinkToFit="1"/>
    </xf>
    <xf numFmtId="49" fontId="22" fillId="0" borderId="75" xfId="34" applyNumberFormat="1" applyFont="1" applyFill="1" applyBorder="1" applyAlignment="1">
      <alignment horizontal="center" vertical="center" shrinkToFit="1"/>
    </xf>
    <xf numFmtId="49" fontId="22" fillId="0" borderId="63" xfId="34" applyNumberFormat="1" applyFont="1" applyFill="1" applyBorder="1" applyAlignment="1">
      <alignment horizontal="center" vertical="center" shrinkToFit="1"/>
    </xf>
    <xf numFmtId="49" fontId="22" fillId="0" borderId="39" xfId="34" applyNumberFormat="1" applyFont="1" applyFill="1" applyBorder="1" applyAlignment="1">
      <alignment horizontal="center" vertical="center" shrinkToFit="1"/>
    </xf>
    <xf numFmtId="49" fontId="22" fillId="0" borderId="6" xfId="34" applyNumberFormat="1" applyFont="1" applyFill="1" applyBorder="1" applyAlignment="1">
      <alignment horizontal="center" vertical="center" shrinkToFit="1"/>
    </xf>
    <xf numFmtId="49" fontId="22" fillId="0" borderId="73" xfId="34" applyNumberFormat="1" applyFont="1" applyFill="1" applyBorder="1" applyAlignment="1">
      <alignment horizontal="center" vertical="center" shrinkToFit="1"/>
    </xf>
    <xf numFmtId="49" fontId="22" fillId="0" borderId="60" xfId="34" applyNumberFormat="1" applyFont="1" applyFill="1" applyBorder="1" applyAlignment="1">
      <alignment horizontal="center" vertical="center" shrinkToFit="1"/>
    </xf>
    <xf numFmtId="49" fontId="22" fillId="0" borderId="0" xfId="34" applyNumberFormat="1" applyFont="1" applyFill="1" applyAlignment="1">
      <alignment horizontal="center" vertical="center" shrinkToFit="1"/>
    </xf>
    <xf numFmtId="49" fontId="68" fillId="0" borderId="10" xfId="23" applyNumberFormat="1" applyFont="1" applyBorder="1" applyAlignment="1" applyProtection="1">
      <alignment vertical="center" shrinkToFit="1"/>
    </xf>
    <xf numFmtId="49" fontId="68" fillId="0" borderId="11" xfId="23" applyNumberFormat="1" applyFont="1" applyBorder="1" applyAlignment="1" applyProtection="1">
      <alignment vertical="center" shrinkToFit="1"/>
    </xf>
    <xf numFmtId="0" fontId="69" fillId="0" borderId="0" xfId="23" applyFont="1" applyAlignment="1" applyProtection="1">
      <alignment horizontal="center" vertical="center" shrinkToFit="1"/>
    </xf>
    <xf numFmtId="0" fontId="9" fillId="0" borderId="0" xfId="30" applyFont="1" applyAlignment="1" applyProtection="1">
      <alignment vertical="center" shrinkToFit="1"/>
    </xf>
    <xf numFmtId="0" fontId="68" fillId="0" borderId="8" xfId="23" applyFont="1" applyBorder="1" applyAlignment="1" applyProtection="1">
      <alignment horizontal="center" vertical="center" shrinkToFit="1"/>
    </xf>
    <xf numFmtId="0" fontId="68" fillId="0" borderId="9" xfId="23" applyFont="1" applyBorder="1" applyAlignment="1" applyProtection="1">
      <alignment horizontal="center" vertical="center" shrinkToFit="1"/>
    </xf>
    <xf numFmtId="0" fontId="68" fillId="0" borderId="1" xfId="23" applyFont="1" applyBorder="1" applyAlignment="1" applyProtection="1">
      <alignment horizontal="center" vertical="center" shrinkToFit="1"/>
    </xf>
    <xf numFmtId="0" fontId="65" fillId="0" borderId="13" xfId="23" applyNumberFormat="1" applyFont="1" applyBorder="1" applyAlignment="1" applyProtection="1">
      <alignment horizontal="center" vertical="center" shrinkToFit="1"/>
    </xf>
    <xf numFmtId="0" fontId="65" fillId="0" borderId="8" xfId="23" applyNumberFormat="1" applyFont="1" applyBorder="1" applyAlignment="1" applyProtection="1">
      <alignment horizontal="center" vertical="center" shrinkToFit="1"/>
    </xf>
    <xf numFmtId="0" fontId="65" fillId="0" borderId="5" xfId="23" applyNumberFormat="1" applyFont="1" applyBorder="1" applyAlignment="1" applyProtection="1">
      <alignment horizontal="center" vertical="center" shrinkToFit="1"/>
    </xf>
    <xf numFmtId="49" fontId="68" fillId="0" borderId="12" xfId="23" applyNumberFormat="1" applyFont="1" applyBorder="1" applyAlignment="1" applyProtection="1">
      <alignment vertical="center" shrinkToFit="1"/>
    </xf>
    <xf numFmtId="0" fontId="68" fillId="0" borderId="15" xfId="23" applyFont="1" applyBorder="1" applyAlignment="1" applyProtection="1">
      <alignment horizontal="center" vertical="center" shrinkToFit="1"/>
    </xf>
    <xf numFmtId="0" fontId="68" fillId="0" borderId="17" xfId="23" applyFont="1" applyBorder="1" applyAlignment="1" applyProtection="1">
      <alignment horizontal="center" vertical="center" shrinkToFit="1"/>
    </xf>
    <xf numFmtId="0" fontId="68" fillId="0" borderId="12" xfId="23" applyFont="1" applyBorder="1" applyAlignment="1" applyProtection="1">
      <alignment horizontal="center" vertical="center" shrinkToFit="1"/>
    </xf>
    <xf numFmtId="0" fontId="68" fillId="0" borderId="5" xfId="23" applyFont="1" applyBorder="1" applyAlignment="1" applyProtection="1">
      <alignment horizontal="center" vertical="center" shrinkToFit="1"/>
    </xf>
    <xf numFmtId="0" fontId="70" fillId="18" borderId="15" xfId="23" applyNumberFormat="1" applyFont="1" applyFill="1" applyBorder="1" applyAlignment="1" applyProtection="1">
      <alignment horizontal="center" vertical="center" shrinkToFit="1"/>
      <protection locked="0"/>
    </xf>
    <xf numFmtId="0" fontId="70" fillId="18" borderId="17" xfId="23" applyNumberFormat="1" applyFont="1" applyFill="1" applyBorder="1" applyAlignment="1" applyProtection="1">
      <alignment horizontal="center" vertical="center" shrinkToFit="1"/>
      <protection locked="0"/>
    </xf>
    <xf numFmtId="179" fontId="70" fillId="18" borderId="12" xfId="23" applyNumberFormat="1" applyFont="1" applyFill="1" applyBorder="1" applyAlignment="1" applyProtection="1">
      <alignment horizontal="center" vertical="center" shrinkToFit="1"/>
      <protection locked="0"/>
    </xf>
    <xf numFmtId="179" fontId="70" fillId="18" borderId="5" xfId="23" applyNumberFormat="1" applyFont="1" applyFill="1" applyBorder="1" applyAlignment="1" applyProtection="1">
      <alignment horizontal="center" vertical="center" shrinkToFit="1"/>
      <protection locked="0"/>
    </xf>
    <xf numFmtId="179" fontId="70" fillId="19" borderId="15" xfId="23" applyNumberFormat="1" applyFont="1" applyFill="1" applyBorder="1" applyAlignment="1" applyProtection="1">
      <alignment horizontal="center" vertical="center" shrinkToFit="1"/>
      <protection locked="0"/>
    </xf>
    <xf numFmtId="179" fontId="70" fillId="19" borderId="17" xfId="23" applyNumberFormat="1" applyFont="1" applyFill="1" applyBorder="1" applyAlignment="1" applyProtection="1">
      <alignment horizontal="center" vertical="center" shrinkToFit="1"/>
      <protection locked="0"/>
    </xf>
    <xf numFmtId="0" fontId="70" fillId="19" borderId="12" xfId="23" applyFont="1" applyFill="1" applyBorder="1" applyAlignment="1" applyProtection="1">
      <alignment horizontal="center" vertical="center" shrinkToFit="1"/>
      <protection locked="0"/>
    </xf>
    <xf numFmtId="0" fontId="70" fillId="19" borderId="5" xfId="23" applyFont="1" applyFill="1" applyBorder="1" applyAlignment="1" applyProtection="1">
      <alignment horizontal="center" vertical="center" shrinkToFit="1"/>
      <protection locked="0"/>
    </xf>
    <xf numFmtId="0" fontId="70" fillId="18" borderId="12" xfId="23" applyFont="1" applyFill="1" applyBorder="1" applyAlignment="1" applyProtection="1">
      <alignment horizontal="center" vertical="center" shrinkToFit="1"/>
      <protection locked="0"/>
    </xf>
    <xf numFmtId="0" fontId="70" fillId="18" borderId="5" xfId="23" applyFont="1" applyFill="1" applyBorder="1" applyAlignment="1" applyProtection="1">
      <alignment horizontal="center" vertical="center" shrinkToFit="1"/>
      <protection locked="0"/>
    </xf>
    <xf numFmtId="0" fontId="70" fillId="0" borderId="15" xfId="23" applyNumberFormat="1" applyFont="1" applyFill="1" applyBorder="1" applyAlignment="1" applyProtection="1">
      <alignment horizontal="center" vertical="center" shrinkToFit="1"/>
    </xf>
    <xf numFmtId="0" fontId="70" fillId="0" borderId="17" xfId="23" applyNumberFormat="1" applyFont="1" applyFill="1" applyBorder="1" applyAlignment="1" applyProtection="1">
      <alignment horizontal="center" vertical="center" shrinkToFit="1"/>
    </xf>
    <xf numFmtId="0" fontId="70" fillId="19" borderId="15" xfId="23" applyFont="1" applyFill="1" applyBorder="1" applyAlignment="1" applyProtection="1">
      <alignment horizontal="center" vertical="center" shrinkToFit="1"/>
      <protection locked="0"/>
    </xf>
    <xf numFmtId="0" fontId="70" fillId="19" borderId="17" xfId="23" applyFont="1" applyFill="1" applyBorder="1" applyAlignment="1" applyProtection="1">
      <alignment horizontal="center" vertical="center" shrinkToFit="1"/>
      <protection locked="0"/>
    </xf>
    <xf numFmtId="0" fontId="70" fillId="0" borderId="12" xfId="23" applyFont="1" applyFill="1" applyBorder="1" applyAlignment="1" applyProtection="1">
      <alignment horizontal="center" vertical="center" shrinkToFit="1"/>
    </xf>
    <xf numFmtId="0" fontId="70" fillId="0" borderId="5" xfId="23" applyFont="1" applyFill="1" applyBorder="1" applyAlignment="1" applyProtection="1">
      <alignment horizontal="center" vertical="center" shrinkToFit="1"/>
    </xf>
    <xf numFmtId="0" fontId="70" fillId="0" borderId="15" xfId="23" applyFont="1" applyFill="1" applyBorder="1" applyAlignment="1" applyProtection="1">
      <alignment horizontal="center" vertical="center" shrinkToFit="1"/>
      <protection locked="0"/>
    </xf>
    <xf numFmtId="0" fontId="70" fillId="0" borderId="17" xfId="23" applyFont="1" applyFill="1" applyBorder="1" applyAlignment="1" applyProtection="1">
      <alignment horizontal="center" vertical="center" shrinkToFit="1"/>
      <protection locked="0"/>
    </xf>
    <xf numFmtId="0" fontId="70" fillId="0" borderId="15" xfId="23" applyFont="1" applyFill="1" applyBorder="1" applyAlignment="1" applyProtection="1">
      <alignment horizontal="center" vertical="center" shrinkToFit="1"/>
    </xf>
    <xf numFmtId="0" fontId="70" fillId="0" borderId="17" xfId="23" applyFont="1" applyFill="1" applyBorder="1" applyAlignment="1" applyProtection="1">
      <alignment horizontal="center" vertical="center" shrinkToFit="1"/>
    </xf>
    <xf numFmtId="0" fontId="68" fillId="0" borderId="11" xfId="23" applyFont="1" applyFill="1" applyBorder="1" applyAlignment="1" applyProtection="1">
      <alignment horizontal="center" vertical="center" shrinkToFit="1"/>
    </xf>
    <xf numFmtId="0" fontId="68" fillId="0" borderId="8" xfId="23" applyFont="1" applyFill="1" applyBorder="1" applyAlignment="1" applyProtection="1">
      <alignment horizontal="center" vertical="center" shrinkToFit="1"/>
    </xf>
    <xf numFmtId="0" fontId="68" fillId="0" borderId="20" xfId="23" applyFont="1" applyBorder="1" applyAlignment="1" applyProtection="1">
      <alignment horizontal="center" vertical="center" shrinkToFit="1"/>
    </xf>
    <xf numFmtId="0" fontId="68" fillId="0" borderId="23" xfId="23" applyFont="1" applyBorder="1" applyAlignment="1" applyProtection="1">
      <alignment horizontal="center" vertical="center" shrinkToFit="1"/>
    </xf>
    <xf numFmtId="0" fontId="68" fillId="0" borderId="9" xfId="30" applyFont="1" applyBorder="1" applyAlignment="1" applyProtection="1">
      <alignment horizontal="center" vertical="center"/>
    </xf>
    <xf numFmtId="0" fontId="68" fillId="0" borderId="25" xfId="30" applyFont="1" applyBorder="1" applyAlignment="1" applyProtection="1">
      <alignment horizontal="center" vertical="center"/>
    </xf>
    <xf numFmtId="0" fontId="68" fillId="0" borderId="14" xfId="23" applyFont="1" applyBorder="1" applyAlignment="1" applyProtection="1">
      <alignment horizontal="center" vertical="center" shrinkToFit="1"/>
    </xf>
    <xf numFmtId="0" fontId="68" fillId="0" borderId="16" xfId="23" applyFont="1" applyBorder="1" applyAlignment="1" applyProtection="1">
      <alignment horizontal="center" vertical="center" shrinkToFit="1"/>
    </xf>
    <xf numFmtId="0" fontId="68" fillId="0" borderId="15" xfId="23" applyFont="1" applyFill="1" applyBorder="1" applyAlignment="1" applyProtection="1">
      <alignment horizontal="center" vertical="center" shrinkToFit="1"/>
    </xf>
    <xf numFmtId="0" fontId="68" fillId="0" borderId="17" xfId="23" applyFont="1" applyFill="1" applyBorder="1" applyAlignment="1" applyProtection="1">
      <alignment horizontal="center" vertical="center" shrinkToFit="1"/>
    </xf>
    <xf numFmtId="0" fontId="68" fillId="0" borderId="12" xfId="23" applyFont="1" applyFill="1" applyBorder="1" applyAlignment="1" applyProtection="1">
      <alignment horizontal="center" vertical="center" shrinkToFit="1"/>
    </xf>
    <xf numFmtId="0" fontId="68" fillId="0" borderId="5" xfId="23" applyFont="1" applyFill="1" applyBorder="1" applyAlignment="1" applyProtection="1">
      <alignment horizontal="center" vertical="center" shrinkToFit="1"/>
    </xf>
    <xf numFmtId="0" fontId="70" fillId="0" borderId="14" xfId="23" applyFont="1" applyFill="1" applyBorder="1" applyAlignment="1" applyProtection="1">
      <alignment horizontal="center" vertical="center" shrinkToFit="1"/>
    </xf>
    <xf numFmtId="0" fontId="70" fillId="0" borderId="16" xfId="23" applyFont="1" applyFill="1" applyBorder="1" applyAlignment="1" applyProtection="1">
      <alignment horizontal="center" vertical="center" shrinkToFit="1"/>
    </xf>
    <xf numFmtId="0" fontId="70" fillId="18" borderId="11" xfId="23" applyFont="1" applyFill="1" applyBorder="1" applyAlignment="1" applyProtection="1">
      <alignment horizontal="center" vertical="center" shrinkToFit="1"/>
    </xf>
    <xf numFmtId="0" fontId="70" fillId="18" borderId="8" xfId="23" applyFont="1" applyFill="1" applyBorder="1" applyAlignment="1" applyProtection="1">
      <alignment horizontal="center" vertical="center" shrinkToFit="1"/>
    </xf>
    <xf numFmtId="0" fontId="68" fillId="0" borderId="14" xfId="23" applyFont="1" applyFill="1" applyBorder="1" applyAlignment="1" applyProtection="1">
      <alignment horizontal="center" vertical="center" shrinkToFit="1"/>
    </xf>
    <xf numFmtId="0" fontId="68" fillId="0" borderId="16" xfId="23" applyFont="1" applyFill="1" applyBorder="1" applyAlignment="1" applyProtection="1">
      <alignment horizontal="center" vertical="center" shrinkToFit="1"/>
    </xf>
    <xf numFmtId="0" fontId="70" fillId="19" borderId="11" xfId="23" applyFont="1" applyFill="1" applyBorder="1" applyAlignment="1" applyProtection="1">
      <alignment horizontal="center" vertical="center" shrinkToFit="1"/>
    </xf>
    <xf numFmtId="0" fontId="70" fillId="19" borderId="8" xfId="23" applyFont="1" applyFill="1" applyBorder="1" applyAlignment="1" applyProtection="1">
      <alignment horizontal="center" vertical="center" shrinkToFit="1"/>
    </xf>
    <xf numFmtId="0" fontId="70" fillId="18" borderId="15" xfId="23" applyFont="1" applyFill="1" applyBorder="1" applyAlignment="1" applyProtection="1">
      <alignment horizontal="center" vertical="center" shrinkToFit="1"/>
      <protection locked="0"/>
    </xf>
    <xf numFmtId="0" fontId="70" fillId="18" borderId="17" xfId="23" applyFont="1" applyFill="1" applyBorder="1" applyAlignment="1" applyProtection="1">
      <alignment horizontal="center" vertical="center" shrinkToFit="1"/>
      <protection locked="0"/>
    </xf>
    <xf numFmtId="179" fontId="70" fillId="18" borderId="15" xfId="23" applyNumberFormat="1" applyFont="1" applyFill="1" applyBorder="1" applyAlignment="1" applyProtection="1">
      <alignment horizontal="center" vertical="center" shrinkToFit="1"/>
      <protection locked="0"/>
    </xf>
    <xf numFmtId="179" fontId="70" fillId="18" borderId="17" xfId="23" applyNumberFormat="1" applyFont="1" applyFill="1" applyBorder="1" applyAlignment="1" applyProtection="1">
      <alignment horizontal="center" vertical="center" shrinkToFit="1"/>
      <protection locked="0"/>
    </xf>
    <xf numFmtId="0" fontId="70" fillId="0" borderId="11" xfId="23" applyFont="1" applyFill="1" applyBorder="1" applyAlignment="1" applyProtection="1">
      <alignment horizontal="center" vertical="center" shrinkToFit="1"/>
    </xf>
    <xf numFmtId="0" fontId="70" fillId="0" borderId="8" xfId="23" applyFont="1" applyFill="1" applyBorder="1" applyAlignment="1" applyProtection="1">
      <alignment horizontal="center" vertical="center" shrinkToFit="1"/>
    </xf>
    <xf numFmtId="0" fontId="70" fillId="0" borderId="12" xfId="23" applyFont="1" applyFill="1" applyBorder="1" applyAlignment="1" applyProtection="1">
      <alignment horizontal="center" vertical="center" shrinkToFit="1"/>
      <protection locked="0"/>
    </xf>
    <xf numFmtId="0" fontId="70" fillId="0" borderId="5" xfId="23" applyFont="1" applyFill="1" applyBorder="1" applyAlignment="1" applyProtection="1">
      <alignment horizontal="center" vertical="center" shrinkToFit="1"/>
      <protection locked="0"/>
    </xf>
    <xf numFmtId="0" fontId="70" fillId="19" borderId="15" xfId="23" applyFont="1" applyFill="1" applyBorder="1" applyAlignment="1" applyProtection="1">
      <alignment horizontal="center" vertical="center" shrinkToFit="1"/>
    </xf>
    <xf numFmtId="0" fontId="70" fillId="19" borderId="17" xfId="23" applyFont="1" applyFill="1" applyBorder="1" applyAlignment="1" applyProtection="1">
      <alignment horizontal="center" vertical="center" shrinkToFit="1"/>
    </xf>
    <xf numFmtId="0" fontId="68" fillId="0" borderId="15" xfId="23" applyFont="1" applyFill="1" applyBorder="1" applyAlignment="1" applyProtection="1">
      <alignment horizontal="center" vertical="center" shrinkToFit="1"/>
      <protection locked="0"/>
    </xf>
    <xf numFmtId="0" fontId="68" fillId="0" borderId="17" xfId="23" applyFont="1" applyFill="1" applyBorder="1" applyAlignment="1" applyProtection="1">
      <alignment horizontal="center" vertical="center" shrinkToFit="1"/>
      <protection locked="0"/>
    </xf>
    <xf numFmtId="0" fontId="68" fillId="0" borderId="12" xfId="23" applyFont="1" applyFill="1" applyBorder="1" applyAlignment="1" applyProtection="1">
      <alignment horizontal="center" vertical="center" shrinkToFit="1"/>
      <protection locked="0"/>
    </xf>
    <xf numFmtId="0" fontId="68" fillId="0" borderId="5" xfId="23" applyFont="1" applyFill="1" applyBorder="1" applyAlignment="1" applyProtection="1">
      <alignment horizontal="center" vertical="center" shrinkToFit="1"/>
      <protection locked="0"/>
    </xf>
    <xf numFmtId="0" fontId="70" fillId="19" borderId="12" xfId="23" applyFont="1" applyFill="1" applyBorder="1" applyAlignment="1" applyProtection="1">
      <alignment horizontal="center" vertical="center" shrinkToFit="1"/>
    </xf>
    <xf numFmtId="0" fontId="70" fillId="19" borderId="5" xfId="23" applyFont="1" applyFill="1" applyBorder="1" applyAlignment="1" applyProtection="1">
      <alignment horizontal="center" vertical="center" shrinkToFit="1"/>
    </xf>
    <xf numFmtId="0" fontId="70" fillId="19" borderId="11" xfId="23" applyFont="1" applyFill="1" applyBorder="1" applyAlignment="1" applyProtection="1">
      <alignment horizontal="center" vertical="center" shrinkToFit="1"/>
      <protection locked="0"/>
    </xf>
    <xf numFmtId="0" fontId="70" fillId="19" borderId="8" xfId="23" applyFont="1" applyFill="1" applyBorder="1" applyAlignment="1" applyProtection="1">
      <alignment horizontal="center" vertical="center" shrinkToFit="1"/>
      <protection locked="0"/>
    </xf>
    <xf numFmtId="0" fontId="70" fillId="18" borderId="11" xfId="23" applyFont="1" applyFill="1" applyBorder="1" applyAlignment="1" applyProtection="1">
      <alignment horizontal="center" vertical="center" shrinkToFit="1"/>
      <protection locked="0"/>
    </xf>
    <xf numFmtId="0" fontId="70" fillId="18" borderId="8" xfId="23" applyFont="1" applyFill="1" applyBorder="1" applyAlignment="1" applyProtection="1">
      <alignment horizontal="center" vertical="center" shrinkToFit="1"/>
      <protection locked="0"/>
    </xf>
    <xf numFmtId="0" fontId="71" fillId="0" borderId="15" xfId="23" applyFont="1" applyFill="1" applyBorder="1" applyAlignment="1" applyProtection="1">
      <alignment horizontal="center" vertical="center" shrinkToFit="1"/>
      <protection locked="0"/>
    </xf>
    <xf numFmtId="0" fontId="71" fillId="0" borderId="17" xfId="23" applyFont="1" applyFill="1" applyBorder="1" applyAlignment="1" applyProtection="1">
      <alignment horizontal="center" vertical="center" shrinkToFit="1"/>
      <protection locked="0"/>
    </xf>
    <xf numFmtId="0" fontId="68" fillId="0" borderId="11" xfId="23" applyFont="1" applyFill="1" applyBorder="1" applyAlignment="1" applyProtection="1">
      <alignment horizontal="center" vertical="center" shrinkToFit="1"/>
      <protection locked="0"/>
    </xf>
    <xf numFmtId="0" fontId="68" fillId="0" borderId="8" xfId="23" applyFont="1" applyFill="1" applyBorder="1" applyAlignment="1" applyProtection="1">
      <alignment horizontal="center" vertical="center" shrinkToFit="1"/>
      <protection locked="0"/>
    </xf>
    <xf numFmtId="0" fontId="71" fillId="0" borderId="11" xfId="23" applyFont="1" applyFill="1" applyBorder="1" applyAlignment="1" applyProtection="1">
      <alignment horizontal="center" vertical="center" shrinkToFit="1"/>
    </xf>
    <xf numFmtId="0" fontId="71" fillId="0" borderId="8" xfId="23" applyFont="1" applyFill="1" applyBorder="1" applyAlignment="1" applyProtection="1">
      <alignment horizontal="center" vertical="center" shrinkToFit="1"/>
    </xf>
    <xf numFmtId="0" fontId="71" fillId="0" borderId="19" xfId="23" applyFont="1" applyFill="1" applyBorder="1" applyAlignment="1" applyProtection="1">
      <alignment horizontal="center" vertical="center" shrinkToFit="1"/>
      <protection locked="0"/>
    </xf>
    <xf numFmtId="0" fontId="71" fillId="0" borderId="22" xfId="23" applyFont="1" applyFill="1" applyBorder="1" applyAlignment="1" applyProtection="1">
      <alignment horizontal="center" vertical="center" shrinkToFit="1"/>
      <protection locked="0"/>
    </xf>
    <xf numFmtId="0" fontId="70" fillId="0" borderId="19" xfId="23" applyFont="1" applyFill="1" applyBorder="1" applyAlignment="1" applyProtection="1">
      <alignment horizontal="center" vertical="center" shrinkToFit="1"/>
      <protection locked="0"/>
    </xf>
    <xf numFmtId="0" fontId="70" fillId="0" borderId="22" xfId="23" applyFont="1" applyFill="1" applyBorder="1" applyAlignment="1" applyProtection="1">
      <alignment horizontal="center" vertical="center" shrinkToFit="1"/>
      <protection locked="0"/>
    </xf>
    <xf numFmtId="0" fontId="70" fillId="0" borderId="11" xfId="23" applyFont="1" applyFill="1" applyBorder="1" applyAlignment="1" applyProtection="1">
      <alignment horizontal="center" vertical="center" shrinkToFit="1"/>
      <protection locked="0"/>
    </xf>
    <xf numFmtId="0" fontId="70" fillId="0" borderId="8" xfId="23" applyFont="1" applyFill="1" applyBorder="1" applyAlignment="1" applyProtection="1">
      <alignment horizontal="center" vertical="center" shrinkToFit="1"/>
      <protection locked="0"/>
    </xf>
    <xf numFmtId="0" fontId="71" fillId="0" borderId="11" xfId="23" applyFont="1" applyFill="1" applyBorder="1" applyAlignment="1" applyProtection="1">
      <alignment horizontal="center" vertical="center" shrinkToFit="1"/>
      <protection locked="0"/>
    </xf>
    <xf numFmtId="0" fontId="71" fillId="0" borderId="8" xfId="23" applyFont="1" applyFill="1" applyBorder="1" applyAlignment="1" applyProtection="1">
      <alignment horizontal="center" vertical="center" shrinkToFit="1"/>
      <protection locked="0"/>
    </xf>
    <xf numFmtId="0" fontId="68" fillId="0" borderId="21" xfId="23" applyFont="1" applyBorder="1" applyAlignment="1" applyProtection="1">
      <alignment horizontal="center" vertical="center" shrinkToFit="1"/>
    </xf>
    <xf numFmtId="0" fontId="68" fillId="0" borderId="24" xfId="23" applyFont="1" applyBorder="1" applyAlignment="1" applyProtection="1">
      <alignment horizontal="center" vertical="center" shrinkToFit="1"/>
    </xf>
    <xf numFmtId="0" fontId="68" fillId="0" borderId="91" xfId="23" applyFont="1" applyBorder="1" applyAlignment="1" applyProtection="1">
      <alignment horizontal="center" vertical="center" shrinkToFit="1"/>
    </xf>
    <xf numFmtId="0" fontId="68" fillId="0" borderId="92" xfId="23" applyFont="1" applyBorder="1" applyAlignment="1" applyProtection="1">
      <alignment horizontal="center" vertical="center" shrinkToFit="1"/>
    </xf>
    <xf numFmtId="179" fontId="68" fillId="0" borderId="9" xfId="30" applyNumberFormat="1" applyFont="1" applyBorder="1" applyAlignment="1" applyProtection="1">
      <alignment horizontal="center" vertical="center"/>
    </xf>
    <xf numFmtId="0" fontId="9" fillId="0" borderId="25" xfId="22" applyNumberFormat="1" applyFont="1" applyBorder="1" applyAlignment="1">
      <alignment horizontal="center" vertical="center"/>
    </xf>
    <xf numFmtId="0" fontId="68" fillId="0" borderId="7" xfId="30" applyFont="1" applyBorder="1" applyAlignment="1" applyProtection="1">
      <alignment horizontal="center" vertical="center"/>
    </xf>
    <xf numFmtId="0" fontId="68" fillId="0" borderId="13" xfId="30" applyFont="1" applyBorder="1" applyAlignment="1" applyProtection="1">
      <alignment horizontal="center" vertical="center"/>
    </xf>
    <xf numFmtId="0" fontId="9" fillId="0" borderId="25" xfId="22" applyFont="1" applyBorder="1" applyAlignment="1">
      <alignment horizontal="center" vertical="center"/>
    </xf>
    <xf numFmtId="0" fontId="68" fillId="0" borderId="0" xfId="30" applyFont="1" applyBorder="1" applyAlignment="1" applyProtection="1">
      <alignment horizontal="center" vertical="center"/>
    </xf>
    <xf numFmtId="0" fontId="68" fillId="2" borderId="10" xfId="23" applyFont="1" applyFill="1" applyBorder="1" applyAlignment="1" applyProtection="1">
      <alignment horizontal="center" vertical="center" shrinkToFit="1"/>
    </xf>
    <xf numFmtId="0" fontId="68" fillId="2" borderId="11" xfId="23" applyFont="1" applyFill="1" applyBorder="1" applyAlignment="1" applyProtection="1">
      <alignment horizontal="center" vertical="center" shrinkToFit="1"/>
    </xf>
    <xf numFmtId="0" fontId="68" fillId="2" borderId="12" xfId="23" applyFont="1" applyFill="1" applyBorder="1" applyAlignment="1" applyProtection="1">
      <alignment horizontal="center" vertical="center" shrinkToFit="1"/>
    </xf>
    <xf numFmtId="0" fontId="68" fillId="2" borderId="13" xfId="23" applyFont="1" applyFill="1" applyBorder="1" applyAlignment="1" applyProtection="1">
      <alignment horizontal="center" vertical="center" shrinkToFit="1"/>
    </xf>
    <xf numFmtId="0" fontId="68" fillId="2" borderId="8" xfId="23" applyFont="1" applyFill="1" applyBorder="1" applyAlignment="1" applyProtection="1">
      <alignment horizontal="center" vertical="center" shrinkToFit="1"/>
    </xf>
    <xf numFmtId="0" fontId="68" fillId="2" borderId="5" xfId="23" applyFont="1" applyFill="1" applyBorder="1" applyAlignment="1" applyProtection="1">
      <alignment horizontal="center" vertical="center" shrinkToFit="1"/>
    </xf>
    <xf numFmtId="0" fontId="68" fillId="0" borderId="26" xfId="30" applyFont="1" applyBorder="1" applyAlignment="1" applyProtection="1">
      <alignment horizontal="center" vertical="center"/>
    </xf>
    <xf numFmtId="176" fontId="1" fillId="0" borderId="95" xfId="23" applyNumberFormat="1" applyFont="1" applyBorder="1" applyAlignment="1" applyProtection="1">
      <alignment horizontal="center" vertical="center"/>
      <protection hidden="1"/>
    </xf>
    <xf numFmtId="0" fontId="0" fillId="0" borderId="98" xfId="0" applyBorder="1" applyAlignment="1">
      <alignment vertical="center"/>
    </xf>
    <xf numFmtId="0" fontId="1" fillId="0" borderId="9" xfId="23" applyFill="1" applyBorder="1" applyAlignment="1" applyProtection="1">
      <alignment horizontal="center" vertical="center"/>
      <protection hidden="1"/>
    </xf>
    <xf numFmtId="0" fontId="1" fillId="0" borderId="25" xfId="23" applyFill="1" applyBorder="1" applyAlignment="1" applyProtection="1">
      <alignment horizontal="center" vertical="center"/>
      <protection hidden="1"/>
    </xf>
    <xf numFmtId="0" fontId="1" fillId="0" borderId="62" xfId="23" applyBorder="1" applyAlignment="1">
      <alignment vertical="center"/>
    </xf>
    <xf numFmtId="49" fontId="1" fillId="0" borderId="9" xfId="23" applyNumberFormat="1" applyFont="1" applyBorder="1" applyAlignment="1" applyProtection="1">
      <alignment horizontal="center" vertical="center" shrinkToFit="1"/>
      <protection hidden="1"/>
    </xf>
    <xf numFmtId="49" fontId="1" fillId="0" borderId="25" xfId="23" applyNumberFormat="1" applyFont="1" applyBorder="1" applyAlignment="1" applyProtection="1">
      <alignment horizontal="center" vertical="center" shrinkToFit="1"/>
      <protection hidden="1"/>
    </xf>
    <xf numFmtId="0" fontId="1" fillId="0" borderId="9" xfId="23" applyNumberFormat="1" applyFont="1" applyBorder="1" applyAlignment="1" applyProtection="1">
      <alignment horizontal="center" vertical="center" shrinkToFit="1"/>
    </xf>
    <xf numFmtId="0" fontId="1" fillId="0" borderId="25" xfId="23" applyNumberFormat="1" applyFont="1" applyBorder="1" applyAlignment="1" applyProtection="1">
      <alignment horizontal="center" vertical="center" shrinkToFit="1"/>
    </xf>
    <xf numFmtId="0" fontId="1" fillId="0" borderId="93" xfId="23" applyFont="1" applyBorder="1" applyAlignment="1" applyProtection="1">
      <alignment horizontal="center" vertical="center"/>
      <protection hidden="1"/>
    </xf>
    <xf numFmtId="0" fontId="1" fillId="0" borderId="96" xfId="23" applyFont="1" applyBorder="1" applyAlignment="1" applyProtection="1">
      <alignment horizontal="center" vertical="center"/>
      <protection hidden="1"/>
    </xf>
    <xf numFmtId="0" fontId="1" fillId="0" borderId="94" xfId="23" applyFont="1" applyBorder="1" applyAlignment="1" applyProtection="1">
      <alignment horizontal="center" vertical="center"/>
      <protection hidden="1"/>
    </xf>
    <xf numFmtId="0" fontId="1" fillId="0" borderId="97" xfId="23" applyFont="1" applyBorder="1" applyAlignment="1" applyProtection="1">
      <alignment horizontal="center" vertical="center"/>
      <protection hidden="1"/>
    </xf>
    <xf numFmtId="0" fontId="0" fillId="0" borderId="25" xfId="0" applyBorder="1" applyAlignment="1">
      <alignment horizontal="center" vertical="center" shrinkToFit="1"/>
    </xf>
    <xf numFmtId="0" fontId="2" fillId="0" borderId="0" xfId="23" applyFont="1" applyAlignment="1" applyProtection="1">
      <alignment horizontal="center" vertical="center"/>
      <protection locked="0"/>
    </xf>
    <xf numFmtId="0" fontId="1" fillId="0" borderId="0" xfId="23" applyAlignment="1">
      <alignment vertical="center"/>
    </xf>
    <xf numFmtId="0" fontId="1" fillId="16" borderId="1" xfId="23" applyFill="1" applyBorder="1" applyAlignment="1">
      <alignment horizontal="center" vertical="center"/>
    </xf>
    <xf numFmtId="0" fontId="1" fillId="0" borderId="0" xfId="23" applyFont="1" applyBorder="1" applyAlignment="1" applyProtection="1">
      <alignment horizontal="center"/>
      <protection hidden="1"/>
    </xf>
    <xf numFmtId="0" fontId="1" fillId="0" borderId="0" xfId="23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23" applyFont="1" applyFill="1" applyBorder="1" applyAlignment="1">
      <alignment vertical="center"/>
    </xf>
    <xf numFmtId="0" fontId="25" fillId="0" borderId="0" xfId="23" applyFont="1" applyFill="1" applyBorder="1" applyAlignment="1">
      <alignment vertical="center"/>
    </xf>
    <xf numFmtId="49" fontId="27" fillId="0" borderId="2" xfId="23" applyNumberFormat="1" applyFont="1" applyFill="1" applyBorder="1" applyAlignment="1">
      <alignment horizontal="center" vertical="center" shrinkToFit="1"/>
    </xf>
    <xf numFmtId="0" fontId="27" fillId="0" borderId="4" xfId="23" applyFont="1" applyFill="1" applyBorder="1" applyAlignment="1">
      <alignment horizontal="center" vertical="center" shrinkToFit="1"/>
    </xf>
    <xf numFmtId="0" fontId="27" fillId="0" borderId="6" xfId="23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9" fontId="23" fillId="3" borderId="0" xfId="23" applyNumberFormat="1" applyFont="1" applyFill="1" applyAlignment="1">
      <alignment horizontal="center" vertical="center" shrinkToFit="1"/>
    </xf>
    <xf numFmtId="49" fontId="23" fillId="3" borderId="0" xfId="23" applyNumberFormat="1" applyFont="1" applyFill="1" applyAlignment="1">
      <alignment horizontal="center" vertical="center"/>
    </xf>
    <xf numFmtId="49" fontId="26" fillId="0" borderId="2" xfId="23" applyNumberFormat="1" applyFont="1" applyFill="1" applyBorder="1" applyAlignment="1">
      <alignment horizontal="center" vertical="center" shrinkToFit="1"/>
    </xf>
    <xf numFmtId="0" fontId="26" fillId="0" borderId="4" xfId="23" applyFont="1" applyFill="1" applyBorder="1" applyAlignment="1">
      <alignment horizontal="center" vertical="center" shrinkToFit="1"/>
    </xf>
    <xf numFmtId="49" fontId="53" fillId="0" borderId="2" xfId="23" applyNumberFormat="1" applyFont="1" applyFill="1" applyBorder="1" applyAlignment="1">
      <alignment horizontal="center" vertical="center" shrinkToFit="1"/>
    </xf>
    <xf numFmtId="0" fontId="26" fillId="0" borderId="4" xfId="30" applyFont="1" applyFill="1" applyBorder="1" applyAlignment="1">
      <alignment horizontal="center" vertical="center" shrinkToFit="1"/>
    </xf>
    <xf numFmtId="0" fontId="28" fillId="0" borderId="8" xfId="23" applyFont="1" applyFill="1" applyBorder="1" applyAlignment="1">
      <alignment vertical="center"/>
    </xf>
    <xf numFmtId="0" fontId="27" fillId="0" borderId="8" xfId="23" applyFont="1" applyFill="1" applyBorder="1" applyAlignment="1">
      <alignment vertical="center"/>
    </xf>
    <xf numFmtId="0" fontId="28" fillId="0" borderId="0" xfId="23" applyFont="1" applyFill="1" applyBorder="1" applyAlignment="1">
      <alignment vertical="center"/>
    </xf>
    <xf numFmtId="0" fontId="27" fillId="0" borderId="0" xfId="23" applyFont="1" applyFill="1" applyBorder="1" applyAlignment="1">
      <alignment vertical="center"/>
    </xf>
    <xf numFmtId="49" fontId="1" fillId="0" borderId="0" xfId="23" applyNumberFormat="1" applyFont="1" applyFill="1" applyBorder="1" applyAlignment="1">
      <alignment horizontal="center" vertical="center" shrinkToFit="1"/>
    </xf>
    <xf numFmtId="0" fontId="6" fillId="0" borderId="0" xfId="30" applyBorder="1" applyAlignment="1">
      <alignment horizontal="center" vertical="center"/>
    </xf>
  </cellXfs>
  <cellStyles count="36">
    <cellStyle name="20% - アクセント 1 2" xfId="10" xr:uid="{00000000-0005-0000-0000-000000000000}"/>
    <cellStyle name="20% - アクセント 2 2" xfId="11" xr:uid="{00000000-0005-0000-0000-000001000000}"/>
    <cellStyle name="20% - アクセント 3 2" xfId="9" xr:uid="{00000000-0005-0000-0000-000002000000}"/>
    <cellStyle name="20% - アクセント 4 2" xfId="12" xr:uid="{00000000-0005-0000-0000-000003000000}"/>
    <cellStyle name="20% - アクセント 5 2" xfId="3" xr:uid="{00000000-0005-0000-0000-000004000000}"/>
    <cellStyle name="20% - アクセント 6 2" xfId="13" xr:uid="{00000000-0005-0000-0000-000005000000}"/>
    <cellStyle name="40% - アクセント 1 2" xfId="6" xr:uid="{00000000-0005-0000-0000-000006000000}"/>
    <cellStyle name="40% - アクセント 2 2" xfId="14" xr:uid="{00000000-0005-0000-0000-000007000000}"/>
    <cellStyle name="40% - アクセント 3 2" xfId="8" xr:uid="{00000000-0005-0000-0000-000008000000}"/>
    <cellStyle name="40% - アクセント 4 2" xfId="1" xr:uid="{00000000-0005-0000-0000-000009000000}"/>
    <cellStyle name="40% - アクセント 5 2" xfId="15" xr:uid="{00000000-0005-0000-0000-00000A000000}"/>
    <cellStyle name="40% - アクセント 6 2" xfId="7" xr:uid="{00000000-0005-0000-0000-00000B000000}"/>
    <cellStyle name="Excel Built-in Normal" xfId="5" xr:uid="{00000000-0005-0000-0000-00000C000000}"/>
    <cellStyle name="ハイパーリンク 2" xfId="16" xr:uid="{00000000-0005-0000-0000-00000D000000}"/>
    <cellStyle name="ハイパーリンク 3" xfId="17" xr:uid="{00000000-0005-0000-0000-00000E000000}"/>
    <cellStyle name="ハイパーリンク 4" xfId="18" xr:uid="{00000000-0005-0000-0000-00000F000000}"/>
    <cellStyle name="メモ 2" xfId="19" xr:uid="{00000000-0005-0000-0000-000010000000}"/>
    <cellStyle name="通貨 2" xfId="20" xr:uid="{00000000-0005-0000-0000-000011000000}"/>
    <cellStyle name="通貨 2 2" xfId="21" xr:uid="{00000000-0005-0000-0000-000012000000}"/>
    <cellStyle name="標準" xfId="0" builtinId="0"/>
    <cellStyle name="標準 10" xfId="4" xr:uid="{00000000-0005-0000-0000-000014000000}"/>
    <cellStyle name="標準 2" xfId="22" xr:uid="{00000000-0005-0000-0000-000015000000}"/>
    <cellStyle name="標準 2 2" xfId="23" xr:uid="{00000000-0005-0000-0000-000016000000}"/>
    <cellStyle name="標準 2 2 2" xfId="24" xr:uid="{00000000-0005-0000-0000-000017000000}"/>
    <cellStyle name="標準 2_2015-U12後期（会場変更）" xfId="25" xr:uid="{00000000-0005-0000-0000-000018000000}"/>
    <cellStyle name="標準 3" xfId="26" xr:uid="{00000000-0005-0000-0000-000019000000}"/>
    <cellStyle name="標準 4" xfId="27" xr:uid="{00000000-0005-0000-0000-00001A000000}"/>
    <cellStyle name="標準 4 2" xfId="28" xr:uid="{00000000-0005-0000-0000-00001B000000}"/>
    <cellStyle name="標準 5" xfId="29" xr:uid="{00000000-0005-0000-0000-00001C000000}"/>
    <cellStyle name="標準 5 2" xfId="30" xr:uid="{00000000-0005-0000-0000-00001D000000}"/>
    <cellStyle name="標準 6" xfId="31" xr:uid="{00000000-0005-0000-0000-00001E000000}"/>
    <cellStyle name="標準 7" xfId="2" xr:uid="{00000000-0005-0000-0000-00001F000000}"/>
    <cellStyle name="標準 7 2" xfId="32" xr:uid="{00000000-0005-0000-0000-000020000000}"/>
    <cellStyle name="標準 8" xfId="33" xr:uid="{00000000-0005-0000-0000-000021000000}"/>
    <cellStyle name="標準 9" xfId="34" xr:uid="{00000000-0005-0000-0000-000022000000}"/>
    <cellStyle name="標準_２７年大会・リーグ戦参加表４" xfId="35" xr:uid="{00000000-0005-0000-0000-000023000000}"/>
  </cellStyles>
  <dxfs count="121">
    <dxf>
      <font>
        <color indexed="10"/>
      </font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</xdr:row>
          <xdr:rowOff>19050</xdr:rowOff>
        </xdr:from>
        <xdr:to>
          <xdr:col>9</xdr:col>
          <xdr:colOff>762000</xdr:colOff>
          <xdr:row>2</xdr:row>
          <xdr:rowOff>238125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9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並び替え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umyno5@ybb.ne.jp" TargetMode="External"/><Relationship Id="rId2" Type="http://schemas.openxmlformats.org/officeDocument/2006/relationships/hyperlink" Target="mailto:s-to.sino@ss-souzou.co.jp" TargetMode="External"/><Relationship Id="rId1" Type="http://schemas.openxmlformats.org/officeDocument/2006/relationships/hyperlink" Target="mailto:sumyno5@ybb.ne.jp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7"/>
  <sheetViews>
    <sheetView view="pageBreakPreview" zoomScaleNormal="100" zoomScaleSheetLayoutView="100" workbookViewId="0">
      <selection sqref="A1:J1"/>
    </sheetView>
  </sheetViews>
  <sheetFormatPr defaultColWidth="2.375" defaultRowHeight="0" customHeight="1" zeroHeight="1" x14ac:dyDescent="0.2"/>
  <cols>
    <col min="1" max="1" width="5.5" style="71" customWidth="1"/>
    <col min="2" max="2" width="6.75" style="71" customWidth="1"/>
    <col min="3" max="3" width="3.875" style="71" customWidth="1"/>
    <col min="4" max="4" width="6.625" style="71" customWidth="1"/>
    <col min="5" max="5" width="14.625" style="71" customWidth="1"/>
    <col min="6" max="6" width="6.625" style="71" customWidth="1"/>
    <col min="7" max="7" width="14.625" style="71" customWidth="1"/>
    <col min="8" max="8" width="6.625" style="71" customWidth="1"/>
    <col min="9" max="9" width="14.625" style="71" customWidth="1"/>
    <col min="10" max="10" width="18.625" style="71" customWidth="1"/>
    <col min="11" max="11" width="3.5" style="71" customWidth="1"/>
    <col min="21" max="251" width="3.5" style="71" customWidth="1"/>
    <col min="252" max="16384" width="2.375" style="71"/>
  </cols>
  <sheetData>
    <row r="1" spans="1:10" ht="26.25" customHeight="1" x14ac:dyDescent="0.2">
      <c r="A1" s="200" t="s">
        <v>381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21" customHeight="1" x14ac:dyDescent="0.2">
      <c r="B2" s="200" t="s">
        <v>0</v>
      </c>
      <c r="C2" s="200"/>
      <c r="D2" s="200"/>
      <c r="E2" s="200"/>
      <c r="F2" s="200"/>
      <c r="G2" s="200"/>
      <c r="H2" s="200"/>
      <c r="I2" s="200"/>
      <c r="J2" s="200"/>
    </row>
    <row r="3" spans="1:10" ht="15" x14ac:dyDescent="0.2">
      <c r="B3" s="211"/>
      <c r="C3" s="212"/>
      <c r="D3" s="209" t="s">
        <v>1</v>
      </c>
      <c r="E3" s="210"/>
      <c r="F3" s="209" t="s">
        <v>2</v>
      </c>
      <c r="G3" s="210"/>
      <c r="H3" s="209" t="s">
        <v>3</v>
      </c>
      <c r="I3" s="210"/>
      <c r="J3" s="239" t="s">
        <v>4</v>
      </c>
    </row>
    <row r="4" spans="1:10" ht="15" customHeight="1" x14ac:dyDescent="0.2">
      <c r="B4" s="213"/>
      <c r="C4" s="214"/>
      <c r="D4" s="215" t="s">
        <v>5</v>
      </c>
      <c r="E4" s="216"/>
      <c r="F4" s="215" t="s">
        <v>5</v>
      </c>
      <c r="G4" s="216"/>
      <c r="H4" s="215" t="s">
        <v>242</v>
      </c>
      <c r="I4" s="216"/>
      <c r="J4" s="240"/>
    </row>
    <row r="5" spans="1:10" ht="30" hidden="1" customHeight="1" x14ac:dyDescent="0.2">
      <c r="B5" s="213"/>
      <c r="C5" s="214"/>
      <c r="D5" s="206"/>
      <c r="E5" s="217"/>
      <c r="F5" s="206"/>
      <c r="G5" s="217"/>
      <c r="H5" s="206"/>
      <c r="I5" s="217"/>
      <c r="J5" s="128" t="s">
        <v>6</v>
      </c>
    </row>
    <row r="6" spans="1:10" ht="30" customHeight="1" x14ac:dyDescent="0.2">
      <c r="B6" s="202">
        <v>1</v>
      </c>
      <c r="C6" s="203"/>
      <c r="D6" s="204" t="s">
        <v>228</v>
      </c>
      <c r="E6" s="205"/>
      <c r="F6" s="206" t="s">
        <v>243</v>
      </c>
      <c r="G6" s="207"/>
      <c r="H6" s="208" t="s">
        <v>252</v>
      </c>
      <c r="I6" s="208"/>
      <c r="J6" s="128"/>
    </row>
    <row r="7" spans="1:10" ht="30" customHeight="1" x14ac:dyDescent="0.2">
      <c r="B7" s="218">
        <v>2</v>
      </c>
      <c r="C7" s="203"/>
      <c r="D7" s="219" t="s">
        <v>233</v>
      </c>
      <c r="E7" s="220"/>
      <c r="F7" s="221" t="s">
        <v>244</v>
      </c>
      <c r="G7" s="221"/>
      <c r="H7" s="219" t="s">
        <v>253</v>
      </c>
      <c r="I7" s="220"/>
      <c r="J7" s="128"/>
    </row>
    <row r="8" spans="1:10" ht="30" customHeight="1" x14ac:dyDescent="0.2">
      <c r="B8" s="218">
        <v>3</v>
      </c>
      <c r="C8" s="203"/>
      <c r="D8" s="222" t="s">
        <v>229</v>
      </c>
      <c r="E8" s="222"/>
      <c r="F8" s="222" t="s">
        <v>245</v>
      </c>
      <c r="G8" s="222"/>
      <c r="H8" s="221" t="s">
        <v>254</v>
      </c>
      <c r="I8" s="221"/>
      <c r="J8" s="128"/>
    </row>
    <row r="9" spans="1:10" ht="30" customHeight="1" x14ac:dyDescent="0.2">
      <c r="B9" s="202">
        <v>4</v>
      </c>
      <c r="C9" s="203"/>
      <c r="D9" s="221" t="s">
        <v>230</v>
      </c>
      <c r="E9" s="221"/>
      <c r="F9" s="221" t="s">
        <v>246</v>
      </c>
      <c r="G9" s="221"/>
      <c r="H9" s="221" t="s">
        <v>255</v>
      </c>
      <c r="I9" s="221"/>
      <c r="J9" s="128"/>
    </row>
    <row r="10" spans="1:10" ht="30" customHeight="1" x14ac:dyDescent="0.2">
      <c r="B10" s="218">
        <v>5</v>
      </c>
      <c r="C10" s="203"/>
      <c r="D10" s="221" t="s">
        <v>231</v>
      </c>
      <c r="E10" s="221"/>
      <c r="F10" s="221" t="s">
        <v>247</v>
      </c>
      <c r="G10" s="221"/>
      <c r="H10" s="223" t="s">
        <v>256</v>
      </c>
      <c r="I10" s="223"/>
      <c r="J10" s="128"/>
    </row>
    <row r="11" spans="1:10" ht="30" customHeight="1" x14ac:dyDescent="0.2">
      <c r="B11" s="218">
        <v>6</v>
      </c>
      <c r="C11" s="203"/>
      <c r="D11" s="222" t="s">
        <v>232</v>
      </c>
      <c r="E11" s="222"/>
      <c r="F11" s="222" t="s">
        <v>248</v>
      </c>
      <c r="G11" s="222"/>
      <c r="H11" s="221" t="s">
        <v>257</v>
      </c>
      <c r="I11" s="221"/>
      <c r="J11" s="128"/>
    </row>
    <row r="12" spans="1:10" ht="30" customHeight="1" x14ac:dyDescent="0.2">
      <c r="B12" s="218">
        <v>7</v>
      </c>
      <c r="C12" s="203"/>
      <c r="D12" s="221" t="s">
        <v>234</v>
      </c>
      <c r="E12" s="221"/>
      <c r="F12" s="222" t="s">
        <v>249</v>
      </c>
      <c r="G12" s="222"/>
      <c r="H12" s="221" t="s">
        <v>258</v>
      </c>
      <c r="I12" s="221"/>
      <c r="J12" s="128"/>
    </row>
    <row r="13" spans="1:10" ht="30" customHeight="1" x14ac:dyDescent="0.2">
      <c r="B13" s="218">
        <v>8</v>
      </c>
      <c r="C13" s="203"/>
      <c r="D13" s="221" t="s">
        <v>235</v>
      </c>
      <c r="E13" s="221"/>
      <c r="F13" s="219" t="s">
        <v>250</v>
      </c>
      <c r="G13" s="220"/>
      <c r="H13" s="221" t="s">
        <v>259</v>
      </c>
      <c r="I13" s="221"/>
      <c r="J13" s="128"/>
    </row>
    <row r="14" spans="1:10" ht="30" customHeight="1" x14ac:dyDescent="0.2">
      <c r="B14" s="218">
        <v>9</v>
      </c>
      <c r="C14" s="203"/>
      <c r="D14" s="221" t="s">
        <v>236</v>
      </c>
      <c r="E14" s="221"/>
      <c r="F14" s="221" t="s">
        <v>251</v>
      </c>
      <c r="G14" s="221"/>
      <c r="H14" s="224"/>
      <c r="I14" s="224"/>
      <c r="J14" s="128"/>
    </row>
    <row r="15" spans="1:10" ht="30" hidden="1" customHeight="1" x14ac:dyDescent="0.2">
      <c r="B15" s="225" t="s">
        <v>10</v>
      </c>
      <c r="C15" s="226"/>
      <c r="D15" s="221" t="s">
        <v>8</v>
      </c>
      <c r="E15" s="221"/>
      <c r="F15" s="227"/>
      <c r="G15" s="228"/>
      <c r="H15" s="227"/>
      <c r="I15" s="228"/>
      <c r="J15" s="128"/>
    </row>
    <row r="16" spans="1:10" ht="27.95" customHeight="1" x14ac:dyDescent="0.2">
      <c r="A16" s="72" t="s">
        <v>11</v>
      </c>
      <c r="B16" s="73">
        <v>43716</v>
      </c>
      <c r="C16" s="74">
        <f>B16</f>
        <v>43716</v>
      </c>
      <c r="D16" s="219" t="s">
        <v>237</v>
      </c>
      <c r="E16" s="229"/>
      <c r="F16" s="219" t="s">
        <v>260</v>
      </c>
      <c r="G16" s="229"/>
      <c r="H16" s="219" t="s">
        <v>262</v>
      </c>
      <c r="I16" s="229"/>
      <c r="J16" s="129"/>
    </row>
    <row r="17" spans="1:20" ht="27.95" customHeight="1" x14ac:dyDescent="0.2">
      <c r="A17" s="72" t="s">
        <v>12</v>
      </c>
      <c r="B17" s="73">
        <v>43737</v>
      </c>
      <c r="C17" s="74">
        <f t="shared" ref="C17:C20" si="0">B17</f>
        <v>43737</v>
      </c>
      <c r="D17" s="219" t="s">
        <v>362</v>
      </c>
      <c r="E17" s="229"/>
      <c r="F17" s="219" t="s">
        <v>260</v>
      </c>
      <c r="G17" s="229"/>
      <c r="H17" s="219" t="s">
        <v>363</v>
      </c>
      <c r="I17" s="229"/>
      <c r="J17" s="129"/>
    </row>
    <row r="18" spans="1:20" ht="27.95" customHeight="1" x14ac:dyDescent="0.2">
      <c r="A18" s="72" t="s">
        <v>13</v>
      </c>
      <c r="B18" s="152">
        <v>43750</v>
      </c>
      <c r="C18" s="74">
        <f t="shared" si="0"/>
        <v>43750</v>
      </c>
      <c r="D18" s="219" t="s">
        <v>238</v>
      </c>
      <c r="E18" s="229"/>
      <c r="F18" s="219" t="s">
        <v>260</v>
      </c>
      <c r="G18" s="229"/>
      <c r="H18" s="219" t="s">
        <v>262</v>
      </c>
      <c r="I18" s="229"/>
      <c r="J18" s="129"/>
    </row>
    <row r="19" spans="1:20" ht="27.95" customHeight="1" x14ac:dyDescent="0.2">
      <c r="A19" s="75"/>
      <c r="B19" s="152">
        <v>43751</v>
      </c>
      <c r="C19" s="74">
        <f t="shared" si="0"/>
        <v>43751</v>
      </c>
      <c r="D19" s="233" t="s">
        <v>365</v>
      </c>
      <c r="E19" s="234"/>
      <c r="F19" s="234"/>
      <c r="G19" s="234"/>
      <c r="H19" s="234"/>
      <c r="I19" s="235"/>
      <c r="J19" s="130" t="s">
        <v>364</v>
      </c>
    </row>
    <row r="20" spans="1:20" ht="27.95" customHeight="1" x14ac:dyDescent="0.2">
      <c r="A20" s="76" t="s">
        <v>14</v>
      </c>
      <c r="B20" s="152">
        <v>43752</v>
      </c>
      <c r="C20" s="153">
        <f t="shared" si="0"/>
        <v>43752</v>
      </c>
      <c r="D20" s="219" t="s">
        <v>261</v>
      </c>
      <c r="E20" s="229"/>
      <c r="F20" s="219" t="s">
        <v>260</v>
      </c>
      <c r="G20" s="229"/>
      <c r="H20" s="219" t="s">
        <v>262</v>
      </c>
      <c r="I20" s="229"/>
      <c r="J20" s="129"/>
      <c r="L20" s="71"/>
      <c r="M20" s="71"/>
      <c r="N20" s="71"/>
      <c r="O20" s="71"/>
      <c r="P20" s="71"/>
      <c r="Q20" s="71"/>
      <c r="R20" s="71"/>
      <c r="S20" s="71"/>
      <c r="T20" s="71"/>
    </row>
    <row r="21" spans="1:20" ht="14.25" x14ac:dyDescent="0.2">
      <c r="B21" s="77"/>
      <c r="C21" s="78"/>
      <c r="D21" s="79"/>
      <c r="E21" s="79"/>
      <c r="F21" s="79"/>
      <c r="G21" s="79"/>
      <c r="H21" s="79"/>
      <c r="I21" s="79"/>
      <c r="J21" s="131"/>
      <c r="L21" s="71"/>
      <c r="M21" s="71"/>
      <c r="N21" s="71"/>
      <c r="O21" s="71"/>
      <c r="P21" s="71"/>
      <c r="Q21" s="71"/>
      <c r="R21" s="71"/>
      <c r="S21" s="71"/>
      <c r="T21" s="71"/>
    </row>
    <row r="22" spans="1:20" ht="20.100000000000001" customHeight="1" x14ac:dyDescent="0.2">
      <c r="B22" s="230" t="s">
        <v>239</v>
      </c>
      <c r="C22" s="222"/>
      <c r="D22" s="222"/>
      <c r="E22" s="231" t="s">
        <v>19</v>
      </c>
      <c r="F22" s="232"/>
      <c r="G22" s="242" t="s">
        <v>20</v>
      </c>
      <c r="H22" s="243"/>
      <c r="I22" s="244"/>
      <c r="J22" s="80" t="s">
        <v>17</v>
      </c>
      <c r="L22" s="71"/>
      <c r="M22" s="71"/>
      <c r="N22" s="71"/>
      <c r="O22" s="71"/>
      <c r="P22" s="71"/>
      <c r="Q22" s="71"/>
      <c r="R22" s="71"/>
      <c r="S22" s="71"/>
      <c r="T22" s="71"/>
    </row>
    <row r="23" spans="1:20" ht="20.100000000000001" customHeight="1" x14ac:dyDescent="0.2">
      <c r="B23" s="222"/>
      <c r="C23" s="222"/>
      <c r="D23" s="222"/>
      <c r="E23" s="232"/>
      <c r="F23" s="232"/>
      <c r="G23" s="245"/>
      <c r="H23" s="246"/>
      <c r="I23" s="247"/>
      <c r="J23" s="241" t="s">
        <v>21</v>
      </c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20.100000000000001" customHeight="1" x14ac:dyDescent="0.2">
      <c r="B24" s="222"/>
      <c r="C24" s="222"/>
      <c r="D24" s="222"/>
      <c r="E24" s="232"/>
      <c r="F24" s="232"/>
      <c r="G24" s="248"/>
      <c r="H24" s="249"/>
      <c r="I24" s="250"/>
      <c r="J24" s="241"/>
      <c r="L24" s="71"/>
      <c r="M24" s="71"/>
      <c r="N24" s="71"/>
      <c r="O24" s="71"/>
      <c r="P24" s="71"/>
      <c r="Q24" s="71"/>
      <c r="R24" s="71"/>
      <c r="S24" s="71"/>
      <c r="T24" s="71"/>
    </row>
    <row r="25" spans="1:20" ht="20.100000000000001" customHeight="1" x14ac:dyDescent="0.2">
      <c r="B25" s="230" t="s">
        <v>240</v>
      </c>
      <c r="C25" s="222"/>
      <c r="D25" s="222"/>
      <c r="E25" s="231" t="s">
        <v>19</v>
      </c>
      <c r="F25" s="232"/>
      <c r="G25" s="242" t="s">
        <v>20</v>
      </c>
      <c r="H25" s="243"/>
      <c r="I25" s="244"/>
      <c r="J25" s="80" t="s">
        <v>17</v>
      </c>
      <c r="L25" s="71"/>
      <c r="M25" s="71"/>
      <c r="N25" s="71"/>
      <c r="O25" s="71"/>
      <c r="P25" s="71"/>
      <c r="Q25" s="71"/>
      <c r="R25" s="71"/>
      <c r="S25" s="71"/>
      <c r="T25" s="71"/>
    </row>
    <row r="26" spans="1:20" ht="20.100000000000001" customHeight="1" x14ac:dyDescent="0.2">
      <c r="B26" s="222"/>
      <c r="C26" s="222"/>
      <c r="D26" s="222"/>
      <c r="E26" s="232"/>
      <c r="F26" s="232"/>
      <c r="G26" s="245"/>
      <c r="H26" s="246"/>
      <c r="I26" s="247"/>
      <c r="J26" s="241" t="s">
        <v>21</v>
      </c>
      <c r="L26" s="71"/>
      <c r="M26" s="71"/>
      <c r="N26" s="71"/>
      <c r="O26" s="71"/>
      <c r="P26" s="71"/>
      <c r="Q26" s="71"/>
      <c r="R26" s="71"/>
      <c r="S26" s="71"/>
      <c r="T26" s="71"/>
    </row>
    <row r="27" spans="1:20" ht="20.100000000000001" customHeight="1" x14ac:dyDescent="0.2">
      <c r="B27" s="222"/>
      <c r="C27" s="222"/>
      <c r="D27" s="222"/>
      <c r="E27" s="232"/>
      <c r="F27" s="232"/>
      <c r="G27" s="248"/>
      <c r="H27" s="249"/>
      <c r="I27" s="250"/>
      <c r="J27" s="241"/>
      <c r="L27" s="71"/>
      <c r="M27" s="71"/>
      <c r="N27" s="71"/>
      <c r="O27" s="71"/>
      <c r="P27" s="71"/>
      <c r="Q27" s="71"/>
      <c r="R27" s="71"/>
      <c r="S27" s="71"/>
      <c r="T27" s="71"/>
    </row>
    <row r="28" spans="1:20" ht="20.100000000000001" customHeight="1" x14ac:dyDescent="0.2">
      <c r="B28" s="230" t="s">
        <v>241</v>
      </c>
      <c r="C28" s="222"/>
      <c r="D28" s="222"/>
      <c r="E28" s="231" t="s">
        <v>15</v>
      </c>
      <c r="F28" s="232"/>
      <c r="G28" s="242" t="s">
        <v>16</v>
      </c>
      <c r="H28" s="243"/>
      <c r="I28" s="244"/>
      <c r="J28" s="80" t="s">
        <v>17</v>
      </c>
      <c r="L28" s="71"/>
      <c r="M28" s="71"/>
      <c r="N28" s="71"/>
      <c r="O28" s="71"/>
      <c r="P28" s="71"/>
      <c r="Q28" s="71"/>
      <c r="R28" s="71"/>
      <c r="S28" s="71"/>
      <c r="T28" s="71"/>
    </row>
    <row r="29" spans="1:20" ht="20.100000000000001" customHeight="1" x14ac:dyDescent="0.2">
      <c r="B29" s="222"/>
      <c r="C29" s="222"/>
      <c r="D29" s="222"/>
      <c r="E29" s="232"/>
      <c r="F29" s="232"/>
      <c r="G29" s="245"/>
      <c r="H29" s="246"/>
      <c r="I29" s="247"/>
      <c r="J29" s="241" t="s">
        <v>18</v>
      </c>
      <c r="L29" s="71"/>
      <c r="M29" s="71"/>
      <c r="N29" s="71"/>
      <c r="O29" s="71"/>
      <c r="P29" s="71"/>
      <c r="Q29" s="71"/>
      <c r="R29" s="71"/>
      <c r="S29" s="71"/>
      <c r="T29" s="71"/>
    </row>
    <row r="30" spans="1:20" ht="20.100000000000001" customHeight="1" x14ac:dyDescent="0.2">
      <c r="B30" s="222"/>
      <c r="C30" s="222"/>
      <c r="D30" s="222"/>
      <c r="E30" s="232"/>
      <c r="F30" s="232"/>
      <c r="G30" s="248"/>
      <c r="H30" s="249"/>
      <c r="I30" s="250"/>
      <c r="J30" s="241"/>
      <c r="L30" s="71"/>
      <c r="M30" s="71"/>
      <c r="N30" s="71"/>
      <c r="O30" s="71"/>
      <c r="P30" s="71"/>
      <c r="Q30" s="71"/>
      <c r="R30" s="71"/>
      <c r="S30" s="71"/>
      <c r="T30" s="71"/>
    </row>
    <row r="31" spans="1:20" ht="14.25" hidden="1" customHeight="1" x14ac:dyDescent="0.2">
      <c r="D31" s="81">
        <v>5</v>
      </c>
      <c r="E31" s="82">
        <v>42875</v>
      </c>
      <c r="F31" s="81" t="s">
        <v>22</v>
      </c>
      <c r="G31" s="251" t="s">
        <v>23</v>
      </c>
      <c r="H31" s="251"/>
      <c r="I31" s="251"/>
      <c r="J31" s="81"/>
      <c r="L31" s="71"/>
      <c r="M31" s="71"/>
      <c r="N31" s="71"/>
      <c r="O31" s="71"/>
      <c r="P31" s="71"/>
      <c r="Q31" s="71"/>
      <c r="R31" s="71"/>
      <c r="S31" s="71"/>
      <c r="T31" s="71"/>
    </row>
    <row r="32" spans="1:20" ht="14.25" hidden="1" customHeight="1" x14ac:dyDescent="0.2">
      <c r="D32" s="83">
        <v>6</v>
      </c>
      <c r="E32" s="84">
        <v>42876</v>
      </c>
      <c r="F32" s="83" t="s">
        <v>24</v>
      </c>
      <c r="G32" s="252" t="s">
        <v>23</v>
      </c>
      <c r="H32" s="252"/>
      <c r="I32" s="252"/>
      <c r="J32" s="83"/>
      <c r="L32" s="71"/>
      <c r="M32" s="71"/>
      <c r="N32" s="71"/>
      <c r="O32" s="71"/>
      <c r="P32" s="71"/>
      <c r="Q32" s="71"/>
      <c r="R32" s="71"/>
      <c r="S32" s="71"/>
      <c r="T32" s="71"/>
    </row>
    <row r="33" spans="4:20" ht="14.25" hidden="1" customHeight="1" x14ac:dyDescent="0.2">
      <c r="D33" s="83" t="s">
        <v>25</v>
      </c>
      <c r="E33" s="84">
        <v>42882</v>
      </c>
      <c r="F33" s="83" t="s">
        <v>22</v>
      </c>
      <c r="G33" s="252" t="s">
        <v>23</v>
      </c>
      <c r="H33" s="252"/>
      <c r="I33" s="252"/>
      <c r="J33" s="83"/>
      <c r="L33" s="71"/>
      <c r="M33" s="71"/>
      <c r="N33" s="71"/>
      <c r="O33" s="71"/>
      <c r="P33" s="71"/>
      <c r="Q33" s="71"/>
      <c r="R33" s="71"/>
      <c r="S33" s="71"/>
      <c r="T33" s="71"/>
    </row>
    <row r="34" spans="4:20" ht="14.25" hidden="1" customHeight="1" x14ac:dyDescent="0.2">
      <c r="L34" s="71"/>
      <c r="M34" s="71"/>
      <c r="N34" s="71"/>
      <c r="O34" s="71"/>
      <c r="P34" s="71"/>
      <c r="Q34" s="71"/>
      <c r="R34" s="71"/>
      <c r="S34" s="71"/>
      <c r="T34" s="71"/>
    </row>
    <row r="35" spans="4:20" ht="14.25" hidden="1" customHeight="1" x14ac:dyDescent="0.2">
      <c r="D35" s="85" t="s">
        <v>26</v>
      </c>
      <c r="L35" s="71"/>
      <c r="M35" s="71"/>
      <c r="N35" s="71"/>
      <c r="O35" s="71"/>
      <c r="P35" s="71"/>
      <c r="Q35" s="71"/>
      <c r="R35" s="71"/>
      <c r="S35" s="71"/>
      <c r="T35" s="71"/>
    </row>
    <row r="36" spans="4:20" ht="15" hidden="1" customHeight="1" x14ac:dyDescent="0.2">
      <c r="D36" s="86"/>
      <c r="E36" s="87"/>
      <c r="F36" s="88"/>
      <c r="G36" s="253" t="s">
        <v>11</v>
      </c>
      <c r="H36" s="253"/>
      <c r="I36" s="132" t="s">
        <v>27</v>
      </c>
      <c r="J36" s="89"/>
      <c r="L36" s="71"/>
      <c r="M36" s="71"/>
      <c r="N36" s="71"/>
      <c r="O36" s="71"/>
      <c r="P36" s="71"/>
      <c r="Q36" s="71"/>
      <c r="R36" s="71"/>
      <c r="S36" s="71"/>
      <c r="T36" s="71"/>
    </row>
    <row r="37" spans="4:20" ht="14.25" hidden="1" customHeight="1" x14ac:dyDescent="0.2">
      <c r="D37" s="90"/>
      <c r="E37" s="81"/>
      <c r="F37" s="91" t="s">
        <v>28</v>
      </c>
      <c r="G37" s="236"/>
      <c r="H37" s="237"/>
      <c r="I37" s="92"/>
      <c r="J37" s="93"/>
      <c r="L37" s="71"/>
      <c r="M37" s="71"/>
      <c r="N37" s="71"/>
      <c r="O37" s="71"/>
      <c r="P37" s="71"/>
      <c r="Q37" s="71"/>
      <c r="R37" s="71"/>
      <c r="S37" s="71"/>
      <c r="T37" s="71"/>
    </row>
    <row r="38" spans="4:20" ht="15" hidden="1" customHeight="1" x14ac:dyDescent="0.2">
      <c r="D38" s="94"/>
      <c r="E38" s="95"/>
      <c r="F38" s="96" t="s">
        <v>29</v>
      </c>
      <c r="G38" s="238"/>
      <c r="H38" s="238"/>
      <c r="I38" s="108"/>
      <c r="J38" s="97"/>
      <c r="L38" s="71"/>
      <c r="M38" s="71"/>
      <c r="N38" s="71"/>
      <c r="O38" s="71"/>
      <c r="P38" s="71"/>
      <c r="Q38" s="71"/>
      <c r="R38" s="71"/>
      <c r="S38" s="71"/>
      <c r="T38" s="71"/>
    </row>
    <row r="39" spans="4:20" ht="14.25" hidden="1" customHeight="1" x14ac:dyDescent="0.2">
      <c r="D39" s="90">
        <v>1</v>
      </c>
      <c r="E39" s="98">
        <v>0.375</v>
      </c>
      <c r="F39" s="99">
        <v>0.40625</v>
      </c>
      <c r="G39" s="100">
        <v>1</v>
      </c>
      <c r="H39" s="93">
        <v>2</v>
      </c>
      <c r="I39" s="100">
        <v>1</v>
      </c>
      <c r="J39" s="93">
        <v>4</v>
      </c>
      <c r="L39" s="71"/>
      <c r="M39" s="71"/>
      <c r="N39" s="71"/>
      <c r="O39" s="71"/>
      <c r="P39" s="71"/>
      <c r="Q39" s="71"/>
      <c r="R39" s="71"/>
      <c r="S39" s="71"/>
      <c r="T39" s="71"/>
    </row>
    <row r="40" spans="4:20" ht="14.25" hidden="1" customHeight="1" x14ac:dyDescent="0.2">
      <c r="D40" s="101">
        <v>2</v>
      </c>
      <c r="E40" s="102">
        <v>0.40972222222222199</v>
      </c>
      <c r="F40" s="103">
        <v>0.44097222222222199</v>
      </c>
      <c r="G40" s="104">
        <v>3</v>
      </c>
      <c r="H40" s="105">
        <v>4</v>
      </c>
      <c r="I40" s="104">
        <v>2</v>
      </c>
      <c r="J40" s="105">
        <v>5</v>
      </c>
      <c r="L40" s="71"/>
      <c r="M40" s="71"/>
      <c r="N40" s="71"/>
      <c r="O40" s="71"/>
      <c r="P40" s="71"/>
      <c r="Q40" s="71"/>
      <c r="R40" s="71"/>
      <c r="S40" s="71"/>
      <c r="T40" s="71"/>
    </row>
    <row r="41" spans="4:20" ht="14.25" hidden="1" customHeight="1" x14ac:dyDescent="0.2">
      <c r="D41" s="101">
        <v>3</v>
      </c>
      <c r="E41" s="102">
        <v>0.44444444444444497</v>
      </c>
      <c r="F41" s="103">
        <v>0.47569444444444497</v>
      </c>
      <c r="G41" s="104">
        <v>5</v>
      </c>
      <c r="H41" s="105">
        <v>6</v>
      </c>
      <c r="I41" s="104">
        <v>3</v>
      </c>
      <c r="J41" s="105">
        <v>6</v>
      </c>
      <c r="L41" s="71"/>
      <c r="M41" s="71"/>
      <c r="N41" s="71"/>
      <c r="O41" s="71"/>
      <c r="P41" s="71"/>
      <c r="Q41" s="71"/>
      <c r="R41" s="71"/>
      <c r="S41" s="71"/>
      <c r="T41" s="71"/>
    </row>
    <row r="42" spans="4:20" ht="14.25" hidden="1" customHeight="1" x14ac:dyDescent="0.2">
      <c r="D42" s="101">
        <v>4</v>
      </c>
      <c r="E42" s="102">
        <v>0.47916666666666702</v>
      </c>
      <c r="F42" s="103">
        <v>0.51041666666666696</v>
      </c>
      <c r="G42" s="104">
        <v>7</v>
      </c>
      <c r="H42" s="105">
        <v>8</v>
      </c>
      <c r="I42" s="104">
        <v>4</v>
      </c>
      <c r="J42" s="105">
        <v>7</v>
      </c>
      <c r="L42" s="71"/>
      <c r="M42" s="71"/>
      <c r="N42" s="71"/>
      <c r="O42" s="71"/>
      <c r="P42" s="71"/>
      <c r="Q42" s="71"/>
      <c r="R42" s="71"/>
      <c r="S42" s="71"/>
      <c r="T42" s="71"/>
    </row>
    <row r="43" spans="4:20" ht="14.25" hidden="1" customHeight="1" x14ac:dyDescent="0.2">
      <c r="D43" s="101">
        <v>5</v>
      </c>
      <c r="E43" s="102">
        <v>0.51388888888888895</v>
      </c>
      <c r="F43" s="103">
        <v>0.54513888888888895</v>
      </c>
      <c r="G43" s="104">
        <v>1</v>
      </c>
      <c r="H43" s="105">
        <v>9</v>
      </c>
      <c r="I43" s="104">
        <v>5</v>
      </c>
      <c r="J43" s="105">
        <v>8</v>
      </c>
      <c r="L43" s="71"/>
      <c r="M43" s="71"/>
      <c r="N43" s="71"/>
      <c r="O43" s="71"/>
      <c r="P43" s="71"/>
      <c r="Q43" s="71"/>
      <c r="R43" s="71"/>
      <c r="S43" s="71"/>
      <c r="T43" s="71"/>
    </row>
    <row r="44" spans="4:20" ht="14.25" hidden="1" customHeight="1" x14ac:dyDescent="0.2">
      <c r="D44" s="101">
        <v>6</v>
      </c>
      <c r="E44" s="102">
        <v>0.54861111111111105</v>
      </c>
      <c r="F44" s="103">
        <v>0.57986111111111105</v>
      </c>
      <c r="G44" s="104">
        <v>2</v>
      </c>
      <c r="H44" s="105">
        <v>3</v>
      </c>
      <c r="I44" s="104">
        <v>6</v>
      </c>
      <c r="J44" s="105">
        <v>9</v>
      </c>
      <c r="L44" s="71"/>
      <c r="M44" s="71"/>
      <c r="N44" s="71"/>
      <c r="O44" s="71"/>
      <c r="P44" s="71"/>
      <c r="Q44" s="71"/>
      <c r="R44" s="71"/>
      <c r="S44" s="71"/>
      <c r="T44" s="71"/>
    </row>
    <row r="45" spans="4:20" ht="14.25" hidden="1" customHeight="1" x14ac:dyDescent="0.2">
      <c r="D45" s="101">
        <v>7</v>
      </c>
      <c r="E45" s="102">
        <v>0.58333333333333404</v>
      </c>
      <c r="F45" s="103">
        <v>0.61458333333333404</v>
      </c>
      <c r="G45" s="104">
        <v>4</v>
      </c>
      <c r="H45" s="105">
        <v>5</v>
      </c>
      <c r="I45" s="104">
        <v>7</v>
      </c>
      <c r="J45" s="105">
        <v>7</v>
      </c>
      <c r="L45" s="71"/>
      <c r="M45" s="71"/>
      <c r="N45" s="71"/>
      <c r="O45" s="71"/>
      <c r="P45" s="71"/>
      <c r="Q45" s="71"/>
      <c r="R45" s="71"/>
      <c r="S45" s="71"/>
      <c r="T45" s="71"/>
    </row>
    <row r="46" spans="4:20" ht="14.25" hidden="1" customHeight="1" x14ac:dyDescent="0.2">
      <c r="D46" s="101">
        <v>8</v>
      </c>
      <c r="E46" s="102">
        <v>0.61805555555555602</v>
      </c>
      <c r="F46" s="103">
        <v>0.64930555555555602</v>
      </c>
      <c r="G46" s="104">
        <v>6</v>
      </c>
      <c r="H46" s="105">
        <v>7</v>
      </c>
      <c r="I46" s="104">
        <v>1</v>
      </c>
      <c r="J46" s="105">
        <v>8</v>
      </c>
      <c r="L46" s="71"/>
      <c r="M46" s="71"/>
      <c r="N46" s="71"/>
      <c r="O46" s="71"/>
      <c r="P46" s="71"/>
      <c r="Q46" s="71"/>
      <c r="R46" s="71"/>
      <c r="S46" s="71"/>
      <c r="T46" s="71"/>
    </row>
    <row r="47" spans="4:20" ht="15" hidden="1" customHeight="1" x14ac:dyDescent="0.2">
      <c r="D47" s="94">
        <v>9</v>
      </c>
      <c r="E47" s="106">
        <v>0.65277777777777801</v>
      </c>
      <c r="F47" s="107">
        <v>0.68402777777777801</v>
      </c>
      <c r="G47" s="108">
        <v>8</v>
      </c>
      <c r="H47" s="97">
        <v>9</v>
      </c>
      <c r="I47" s="108">
        <v>2</v>
      </c>
      <c r="J47" s="97">
        <v>9</v>
      </c>
      <c r="L47" s="71"/>
      <c r="M47" s="71"/>
      <c r="N47" s="71"/>
      <c r="O47" s="71"/>
      <c r="P47" s="71"/>
      <c r="Q47" s="71"/>
      <c r="R47" s="71"/>
      <c r="S47" s="71"/>
      <c r="T47" s="71"/>
    </row>
    <row r="48" spans="4:20" ht="14.25" hidden="1" customHeight="1" x14ac:dyDescent="0.2">
      <c r="L48" s="71"/>
      <c r="M48" s="71"/>
      <c r="N48" s="71"/>
      <c r="O48" s="71"/>
      <c r="P48" s="71"/>
      <c r="Q48" s="71"/>
      <c r="R48" s="71"/>
      <c r="S48" s="71"/>
      <c r="T48" s="71"/>
    </row>
    <row r="49" spans="4:20" ht="14.25" hidden="1" customHeight="1" x14ac:dyDescent="0.2">
      <c r="D49" s="85" t="s">
        <v>30</v>
      </c>
      <c r="L49" s="71"/>
      <c r="M49" s="71"/>
      <c r="N49" s="71"/>
      <c r="O49" s="71"/>
      <c r="P49" s="71"/>
      <c r="Q49" s="71"/>
      <c r="R49" s="71"/>
      <c r="S49" s="71"/>
      <c r="T49" s="71"/>
    </row>
    <row r="50" spans="4:20" ht="15" hidden="1" customHeight="1" x14ac:dyDescent="0.2">
      <c r="D50" s="109"/>
      <c r="E50" s="110"/>
      <c r="F50" s="110"/>
      <c r="G50" s="111" t="s">
        <v>11</v>
      </c>
      <c r="H50" s="112"/>
      <c r="I50" s="111" t="s">
        <v>27</v>
      </c>
      <c r="J50" s="112"/>
      <c r="L50" s="71"/>
      <c r="M50" s="71"/>
      <c r="N50" s="71"/>
      <c r="O50" s="71"/>
      <c r="P50" s="71"/>
      <c r="Q50" s="71"/>
      <c r="R50" s="71"/>
      <c r="S50" s="71"/>
      <c r="T50" s="71"/>
    </row>
    <row r="51" spans="4:20" ht="14.25" hidden="1" customHeight="1" x14ac:dyDescent="0.2">
      <c r="D51" s="113"/>
      <c r="E51" s="114"/>
      <c r="F51" s="115" t="s">
        <v>28</v>
      </c>
      <c r="G51" s="116"/>
      <c r="H51" s="117"/>
      <c r="I51" s="133"/>
      <c r="J51" s="117"/>
      <c r="L51" s="71"/>
      <c r="M51" s="71"/>
      <c r="N51" s="71"/>
      <c r="O51" s="71"/>
      <c r="P51" s="71"/>
      <c r="Q51" s="71"/>
      <c r="R51" s="71"/>
      <c r="S51" s="71"/>
      <c r="T51" s="71"/>
    </row>
    <row r="52" spans="4:20" ht="15" hidden="1" customHeight="1" x14ac:dyDescent="0.2">
      <c r="D52" s="94"/>
      <c r="E52" s="95"/>
      <c r="F52" s="118" t="s">
        <v>29</v>
      </c>
      <c r="G52" s="119"/>
      <c r="H52" s="118"/>
      <c r="I52" s="134"/>
      <c r="J52" s="118"/>
      <c r="L52" s="71"/>
      <c r="M52" s="71"/>
      <c r="N52" s="71"/>
      <c r="O52" s="71"/>
      <c r="P52" s="71"/>
      <c r="Q52" s="71"/>
      <c r="R52" s="71"/>
      <c r="S52" s="71"/>
      <c r="T52" s="71"/>
    </row>
    <row r="53" spans="4:20" ht="14.25" hidden="1" customHeight="1" x14ac:dyDescent="0.2">
      <c r="D53" s="90">
        <v>1</v>
      </c>
      <c r="E53" s="98">
        <v>0.375</v>
      </c>
      <c r="F53" s="120">
        <v>0.40625</v>
      </c>
      <c r="G53" s="121">
        <v>1</v>
      </c>
      <c r="H53" s="115">
        <v>2</v>
      </c>
      <c r="I53" s="135">
        <v>2</v>
      </c>
      <c r="J53" s="115">
        <v>4</v>
      </c>
      <c r="L53" s="71"/>
      <c r="M53" s="71"/>
      <c r="N53" s="71"/>
      <c r="O53" s="71"/>
      <c r="P53" s="71"/>
      <c r="Q53" s="71"/>
      <c r="R53" s="71"/>
      <c r="S53" s="71"/>
      <c r="T53" s="71"/>
    </row>
    <row r="54" spans="4:20" ht="14.25" hidden="1" customHeight="1" x14ac:dyDescent="0.2">
      <c r="D54" s="101">
        <v>2</v>
      </c>
      <c r="E54" s="102">
        <v>0.40972222222222199</v>
      </c>
      <c r="F54" s="122">
        <v>0.44097222222222199</v>
      </c>
      <c r="G54" s="104">
        <v>3</v>
      </c>
      <c r="H54" s="123">
        <v>4</v>
      </c>
      <c r="I54" s="105">
        <v>4</v>
      </c>
      <c r="J54" s="123">
        <v>5</v>
      </c>
      <c r="L54" s="71"/>
      <c r="M54" s="71"/>
      <c r="N54" s="71"/>
      <c r="O54" s="71"/>
      <c r="P54" s="71"/>
      <c r="Q54" s="71"/>
      <c r="R54" s="71"/>
      <c r="S54" s="71"/>
      <c r="T54" s="71"/>
    </row>
    <row r="55" spans="4:20" ht="14.25" hidden="1" customHeight="1" x14ac:dyDescent="0.2">
      <c r="D55" s="101">
        <v>3</v>
      </c>
      <c r="E55" s="102">
        <v>0.44444444444444497</v>
      </c>
      <c r="F55" s="122">
        <v>0.47569444444444497</v>
      </c>
      <c r="G55" s="104">
        <v>5</v>
      </c>
      <c r="H55" s="123">
        <v>6</v>
      </c>
      <c r="I55" s="105">
        <v>6</v>
      </c>
      <c r="J55" s="123">
        <v>6</v>
      </c>
      <c r="L55" s="71"/>
      <c r="M55" s="71"/>
      <c r="N55" s="71"/>
      <c r="O55" s="71"/>
      <c r="P55" s="71"/>
      <c r="Q55" s="71"/>
      <c r="R55" s="71"/>
      <c r="S55" s="71"/>
      <c r="T55" s="71"/>
    </row>
    <row r="56" spans="4:20" ht="14.25" hidden="1" customHeight="1" x14ac:dyDescent="0.2">
      <c r="D56" s="101">
        <v>4</v>
      </c>
      <c r="E56" s="102">
        <v>0.47916666666666702</v>
      </c>
      <c r="F56" s="122">
        <v>0.51041666666666696</v>
      </c>
      <c r="G56" s="104">
        <v>7</v>
      </c>
      <c r="H56" s="123">
        <v>8</v>
      </c>
      <c r="I56" s="136">
        <v>8</v>
      </c>
      <c r="J56" s="123">
        <v>7</v>
      </c>
      <c r="L56" s="71"/>
      <c r="M56" s="71"/>
      <c r="N56" s="71"/>
      <c r="O56" s="71"/>
      <c r="P56" s="71"/>
      <c r="Q56" s="71"/>
      <c r="R56" s="71"/>
      <c r="S56" s="71"/>
      <c r="T56" s="71"/>
    </row>
    <row r="57" spans="4:20" ht="14.25" hidden="1" customHeight="1" x14ac:dyDescent="0.2">
      <c r="D57" s="101">
        <v>5</v>
      </c>
      <c r="E57" s="102">
        <v>0.51388888888888895</v>
      </c>
      <c r="F57" s="122">
        <v>0.54513888888888895</v>
      </c>
      <c r="G57" s="124">
        <v>9</v>
      </c>
      <c r="H57" s="125">
        <v>10</v>
      </c>
      <c r="I57" s="137">
        <v>1</v>
      </c>
      <c r="J57" s="125">
        <v>8</v>
      </c>
      <c r="L57" s="71"/>
      <c r="M57" s="71"/>
      <c r="N57" s="71"/>
      <c r="O57" s="71"/>
      <c r="P57" s="71"/>
      <c r="Q57" s="71"/>
      <c r="R57" s="71"/>
      <c r="S57" s="71"/>
      <c r="T57" s="71"/>
    </row>
    <row r="58" spans="4:20" ht="14.25" hidden="1" customHeight="1" x14ac:dyDescent="0.2">
      <c r="D58" s="101">
        <v>6</v>
      </c>
      <c r="E58" s="102">
        <v>0.54861111111111105</v>
      </c>
      <c r="F58" s="122">
        <v>0.57986111111111105</v>
      </c>
      <c r="G58" s="104">
        <v>1</v>
      </c>
      <c r="H58" s="123">
        <v>3</v>
      </c>
      <c r="I58" s="105">
        <v>3</v>
      </c>
      <c r="J58" s="123">
        <v>9</v>
      </c>
      <c r="L58" s="71"/>
      <c r="M58" s="71"/>
      <c r="N58" s="71"/>
      <c r="O58" s="71"/>
      <c r="P58" s="71"/>
      <c r="Q58" s="71"/>
      <c r="R58" s="71"/>
      <c r="S58" s="71"/>
      <c r="T58" s="71"/>
    </row>
    <row r="59" spans="4:20" ht="14.25" hidden="1" customHeight="1" x14ac:dyDescent="0.2">
      <c r="D59" s="101">
        <v>7</v>
      </c>
      <c r="E59" s="102">
        <v>0.58333333333333404</v>
      </c>
      <c r="F59" s="122">
        <v>0.61458333333333404</v>
      </c>
      <c r="G59" s="104">
        <v>2</v>
      </c>
      <c r="H59" s="123">
        <v>4</v>
      </c>
      <c r="I59" s="105">
        <v>4</v>
      </c>
      <c r="J59" s="123">
        <v>10</v>
      </c>
      <c r="L59" s="71"/>
      <c r="M59" s="71"/>
      <c r="N59" s="71"/>
      <c r="O59" s="71"/>
      <c r="P59" s="71"/>
      <c r="Q59" s="71"/>
      <c r="R59" s="71"/>
      <c r="S59" s="71"/>
      <c r="T59" s="71"/>
    </row>
    <row r="60" spans="4:20" ht="14.25" hidden="1" customHeight="1" x14ac:dyDescent="0.2">
      <c r="D60" s="101">
        <v>8</v>
      </c>
      <c r="E60" s="102">
        <v>0.61805555555555602</v>
      </c>
      <c r="F60" s="122">
        <v>0.64930555555555602</v>
      </c>
      <c r="G60" s="104">
        <v>5</v>
      </c>
      <c r="H60" s="123">
        <v>7</v>
      </c>
      <c r="I60" s="105">
        <v>7</v>
      </c>
      <c r="J60" s="123">
        <v>9</v>
      </c>
      <c r="L60" s="71"/>
      <c r="M60" s="71"/>
      <c r="N60" s="71"/>
      <c r="O60" s="71"/>
      <c r="P60" s="71"/>
      <c r="Q60" s="71"/>
      <c r="R60" s="71"/>
      <c r="S60" s="71"/>
      <c r="T60" s="71"/>
    </row>
    <row r="61" spans="4:20" ht="15" hidden="1" customHeight="1" x14ac:dyDescent="0.2">
      <c r="D61" s="94">
        <v>9</v>
      </c>
      <c r="E61" s="106">
        <v>0.65277777777777801</v>
      </c>
      <c r="F61" s="126">
        <v>0.68402777777777801</v>
      </c>
      <c r="G61" s="119">
        <v>6</v>
      </c>
      <c r="H61" s="118">
        <v>8</v>
      </c>
      <c r="I61" s="134">
        <v>8</v>
      </c>
      <c r="J61" s="118">
        <v>10</v>
      </c>
      <c r="L61" s="71"/>
      <c r="M61" s="71"/>
      <c r="N61" s="71"/>
      <c r="O61" s="71"/>
      <c r="P61" s="71"/>
      <c r="Q61" s="71"/>
      <c r="R61" s="71"/>
      <c r="S61" s="71"/>
      <c r="T61" s="71"/>
    </row>
    <row r="62" spans="4:20" ht="14.25" hidden="1" customHeight="1" x14ac:dyDescent="0.2">
      <c r="L62" s="71"/>
      <c r="M62" s="71"/>
      <c r="N62" s="71"/>
      <c r="O62" s="71"/>
      <c r="P62" s="71"/>
      <c r="Q62" s="71"/>
      <c r="R62" s="71"/>
      <c r="S62" s="71"/>
      <c r="T62" s="71"/>
    </row>
    <row r="63" spans="4:20" ht="15" hidden="1" customHeight="1" x14ac:dyDescent="0.2">
      <c r="G63" s="127"/>
      <c r="H63" s="71" t="s">
        <v>31</v>
      </c>
      <c r="L63" s="71"/>
      <c r="M63" s="71"/>
      <c r="N63" s="71"/>
      <c r="O63" s="71"/>
      <c r="P63" s="71"/>
      <c r="Q63" s="71"/>
      <c r="R63" s="71"/>
      <c r="S63" s="71"/>
      <c r="T63" s="71"/>
    </row>
    <row r="64" spans="4:20" ht="14.25" hidden="1" customHeight="1" x14ac:dyDescent="0.2">
      <c r="G64" s="71" t="s">
        <v>32</v>
      </c>
      <c r="L64" s="71"/>
      <c r="M64" s="71"/>
      <c r="N64" s="71"/>
      <c r="O64" s="71"/>
      <c r="P64" s="71"/>
      <c r="Q64" s="71"/>
      <c r="R64" s="71"/>
      <c r="S64" s="71"/>
      <c r="T64" s="71"/>
    </row>
    <row r="65" spans="12:20" ht="14.25" hidden="1" customHeight="1" x14ac:dyDescent="0.2">
      <c r="L65" s="71"/>
      <c r="M65" s="71"/>
      <c r="N65" s="71"/>
      <c r="O65" s="71"/>
      <c r="P65" s="71"/>
      <c r="Q65" s="71"/>
      <c r="R65" s="71"/>
      <c r="S65" s="71"/>
      <c r="T65" s="71"/>
    </row>
    <row r="66" spans="12:20" ht="14.25" hidden="1" customHeight="1" x14ac:dyDescent="0.2">
      <c r="L66" s="71"/>
      <c r="M66" s="71"/>
      <c r="N66" s="71"/>
      <c r="O66" s="71"/>
      <c r="P66" s="71"/>
      <c r="Q66" s="71"/>
      <c r="R66" s="71"/>
      <c r="S66" s="71"/>
      <c r="T66" s="71"/>
    </row>
    <row r="67" spans="12:20" ht="14.25" hidden="1" customHeight="1" x14ac:dyDescent="0.2">
      <c r="L67" s="71"/>
      <c r="M67" s="71"/>
      <c r="N67" s="71"/>
      <c r="O67" s="71"/>
      <c r="P67" s="71"/>
      <c r="Q67" s="71"/>
      <c r="R67" s="71"/>
      <c r="S67" s="71"/>
      <c r="T67" s="71"/>
    </row>
    <row r="68" spans="12:20" ht="14.25" hidden="1" customHeight="1" x14ac:dyDescent="0.2">
      <c r="L68" s="71"/>
      <c r="M68" s="71"/>
      <c r="N68" s="71"/>
      <c r="O68" s="71"/>
      <c r="P68" s="71"/>
      <c r="Q68" s="71"/>
      <c r="R68" s="71"/>
      <c r="S68" s="71"/>
      <c r="T68" s="71"/>
    </row>
    <row r="69" spans="12:20" ht="14.25" hidden="1" customHeight="1" x14ac:dyDescent="0.2">
      <c r="L69" s="71"/>
      <c r="M69" s="71"/>
      <c r="N69" s="71"/>
      <c r="O69" s="71"/>
      <c r="P69" s="71"/>
      <c r="Q69" s="71"/>
      <c r="R69" s="71"/>
      <c r="S69" s="71"/>
      <c r="T69" s="71"/>
    </row>
    <row r="70" spans="12:20" ht="14.25" hidden="1" customHeight="1" x14ac:dyDescent="0.2">
      <c r="L70" s="71"/>
      <c r="M70" s="71"/>
      <c r="N70" s="71"/>
      <c r="O70" s="71"/>
      <c r="P70" s="71"/>
      <c r="Q70" s="71"/>
      <c r="R70" s="71"/>
      <c r="S70" s="71"/>
      <c r="T70" s="71"/>
    </row>
    <row r="71" spans="12:20" ht="14.25" x14ac:dyDescent="0.2">
      <c r="L71" s="71"/>
      <c r="M71" s="71"/>
      <c r="N71" s="71"/>
      <c r="O71" s="71"/>
      <c r="P71" s="71"/>
      <c r="Q71" s="71"/>
      <c r="R71" s="71"/>
      <c r="S71" s="71"/>
      <c r="T71" s="71"/>
    </row>
    <row r="72" spans="12:20" ht="14.25" x14ac:dyDescent="0.2">
      <c r="L72" s="71"/>
      <c r="M72" s="71"/>
      <c r="N72" s="71"/>
      <c r="O72" s="71"/>
      <c r="P72" s="71"/>
      <c r="Q72" s="71"/>
      <c r="R72" s="71"/>
      <c r="S72" s="71"/>
      <c r="T72" s="71"/>
    </row>
    <row r="73" spans="12:20" ht="14.25" x14ac:dyDescent="0.2">
      <c r="L73" s="71"/>
      <c r="M73" s="71"/>
      <c r="N73" s="71"/>
      <c r="O73" s="71"/>
      <c r="P73" s="71"/>
      <c r="Q73" s="71"/>
      <c r="R73" s="71"/>
      <c r="S73" s="71"/>
      <c r="T73" s="71"/>
    </row>
    <row r="74" spans="12:20" ht="14.25" x14ac:dyDescent="0.2">
      <c r="L74" s="71"/>
      <c r="M74" s="71"/>
      <c r="N74" s="71"/>
      <c r="O74" s="71"/>
      <c r="P74" s="71"/>
      <c r="Q74" s="71"/>
      <c r="R74" s="71"/>
      <c r="S74" s="71"/>
      <c r="T74" s="71"/>
    </row>
    <row r="75" spans="12:20" ht="14.25" x14ac:dyDescent="0.2">
      <c r="L75" s="71"/>
      <c r="M75" s="71"/>
      <c r="N75" s="71"/>
      <c r="O75" s="71"/>
      <c r="P75" s="71"/>
      <c r="Q75" s="71"/>
      <c r="R75" s="71"/>
      <c r="S75" s="71"/>
      <c r="T75" s="71"/>
    </row>
    <row r="76" spans="12:20" ht="14.25" x14ac:dyDescent="0.2">
      <c r="L76" s="71"/>
      <c r="M76" s="71"/>
      <c r="N76" s="71"/>
      <c r="O76" s="71"/>
      <c r="P76" s="71"/>
      <c r="Q76" s="71"/>
      <c r="R76" s="71"/>
      <c r="S76" s="71"/>
      <c r="T76" s="71"/>
    </row>
    <row r="77" spans="12:20" ht="14.25" x14ac:dyDescent="0.2">
      <c r="L77" s="71"/>
      <c r="M77" s="71"/>
      <c r="N77" s="71"/>
      <c r="O77" s="71"/>
      <c r="P77" s="71"/>
      <c r="Q77" s="71"/>
      <c r="R77" s="71"/>
      <c r="S77" s="71"/>
      <c r="T77" s="71"/>
    </row>
    <row r="78" spans="12:20" ht="14.25" x14ac:dyDescent="0.2">
      <c r="L78" s="71"/>
      <c r="M78" s="71"/>
      <c r="N78" s="71"/>
      <c r="O78" s="71"/>
      <c r="P78" s="71"/>
      <c r="Q78" s="71"/>
      <c r="R78" s="71"/>
      <c r="S78" s="71"/>
      <c r="T78" s="71"/>
    </row>
    <row r="79" spans="12:20" ht="14.25" x14ac:dyDescent="0.2">
      <c r="L79" s="71"/>
      <c r="M79" s="71"/>
      <c r="N79" s="71"/>
      <c r="O79" s="71"/>
      <c r="P79" s="71"/>
      <c r="Q79" s="71"/>
      <c r="R79" s="71"/>
      <c r="S79" s="71"/>
      <c r="T79" s="71"/>
    </row>
    <row r="80" spans="12:20" ht="14.25" x14ac:dyDescent="0.2">
      <c r="L80" s="71"/>
      <c r="M80" s="71"/>
      <c r="N80" s="71"/>
      <c r="O80" s="71"/>
      <c r="P80" s="71"/>
      <c r="Q80" s="71"/>
      <c r="R80" s="71"/>
      <c r="S80" s="71"/>
      <c r="T80" s="71"/>
    </row>
    <row r="81" spans="12:20" ht="14.25" x14ac:dyDescent="0.2">
      <c r="L81" s="71"/>
      <c r="M81" s="71"/>
      <c r="N81" s="71"/>
      <c r="O81" s="71"/>
      <c r="P81" s="71"/>
      <c r="Q81" s="71"/>
      <c r="R81" s="71"/>
      <c r="S81" s="71"/>
      <c r="T81" s="71"/>
    </row>
    <row r="82" spans="12:20" ht="14.25" x14ac:dyDescent="0.2">
      <c r="L82" s="71"/>
      <c r="M82" s="71"/>
      <c r="N82" s="71"/>
      <c r="O82" s="71"/>
      <c r="P82" s="71"/>
      <c r="Q82" s="71"/>
      <c r="R82" s="71"/>
      <c r="S82" s="71"/>
      <c r="T82" s="71"/>
    </row>
    <row r="83" spans="12:20" ht="14.25" x14ac:dyDescent="0.2">
      <c r="L83" s="71"/>
      <c r="M83" s="71"/>
      <c r="N83" s="71"/>
      <c r="O83" s="71"/>
      <c r="P83" s="71"/>
      <c r="Q83" s="71"/>
      <c r="R83" s="71"/>
      <c r="S83" s="71"/>
      <c r="T83" s="71"/>
    </row>
    <row r="84" spans="12:20" ht="14.25" x14ac:dyDescent="0.2">
      <c r="L84" s="71"/>
      <c r="M84" s="71"/>
      <c r="N84" s="71"/>
      <c r="O84" s="71"/>
      <c r="P84" s="71"/>
      <c r="Q84" s="71"/>
      <c r="R84" s="71"/>
      <c r="S84" s="71"/>
      <c r="T84" s="71"/>
    </row>
    <row r="85" spans="12:20" ht="14.25" x14ac:dyDescent="0.2">
      <c r="L85" s="71"/>
      <c r="M85" s="71"/>
      <c r="N85" s="71"/>
      <c r="O85" s="71"/>
      <c r="P85" s="71"/>
      <c r="Q85" s="71"/>
      <c r="R85" s="71"/>
      <c r="S85" s="71"/>
      <c r="T85" s="71"/>
    </row>
    <row r="86" spans="12:20" ht="14.25" x14ac:dyDescent="0.2">
      <c r="L86" s="71"/>
      <c r="M86" s="71"/>
      <c r="N86" s="71"/>
      <c r="O86" s="71"/>
      <c r="P86" s="71"/>
      <c r="Q86" s="71"/>
      <c r="R86" s="71"/>
      <c r="S86" s="71"/>
      <c r="T86" s="71"/>
    </row>
    <row r="87" spans="12:20" ht="14.25" x14ac:dyDescent="0.2">
      <c r="L87" s="71"/>
      <c r="M87" s="71"/>
      <c r="N87" s="71"/>
      <c r="O87" s="71"/>
      <c r="P87" s="71"/>
      <c r="Q87" s="71"/>
      <c r="R87" s="71"/>
      <c r="S87" s="71"/>
      <c r="T87" s="71"/>
    </row>
    <row r="88" spans="12:20" ht="14.25" x14ac:dyDescent="0.2">
      <c r="L88" s="71"/>
      <c r="M88" s="71"/>
      <c r="N88" s="71"/>
      <c r="O88" s="71"/>
      <c r="P88" s="71"/>
      <c r="Q88" s="71"/>
      <c r="R88" s="71"/>
      <c r="S88" s="71"/>
      <c r="T88" s="71"/>
    </row>
    <row r="89" spans="12:20" ht="14.25" x14ac:dyDescent="0.2">
      <c r="L89" s="71"/>
      <c r="M89" s="71"/>
      <c r="N89" s="71"/>
      <c r="O89" s="71"/>
      <c r="P89" s="71"/>
      <c r="Q89" s="71"/>
      <c r="R89" s="71"/>
      <c r="S89" s="71"/>
      <c r="T89" s="71"/>
    </row>
    <row r="90" spans="12:20" ht="14.25" x14ac:dyDescent="0.2">
      <c r="L90" s="71"/>
      <c r="M90" s="71"/>
      <c r="N90" s="71"/>
      <c r="O90" s="71"/>
      <c r="P90" s="71"/>
      <c r="Q90" s="71"/>
      <c r="R90" s="71"/>
      <c r="S90" s="71"/>
      <c r="T90" s="71"/>
    </row>
    <row r="91" spans="12:20" ht="14.25" x14ac:dyDescent="0.2">
      <c r="L91" s="71"/>
      <c r="M91" s="71"/>
      <c r="N91" s="71"/>
      <c r="O91" s="71"/>
      <c r="P91" s="71"/>
      <c r="Q91" s="71"/>
      <c r="R91" s="71"/>
      <c r="S91" s="71"/>
      <c r="T91" s="71"/>
    </row>
    <row r="92" spans="12:20" ht="14.25" x14ac:dyDescent="0.2">
      <c r="L92" s="71"/>
      <c r="M92" s="71"/>
      <c r="N92" s="71"/>
      <c r="O92" s="71"/>
      <c r="P92" s="71"/>
      <c r="Q92" s="71"/>
      <c r="R92" s="71"/>
      <c r="S92" s="71"/>
      <c r="T92" s="71"/>
    </row>
    <row r="93" spans="12:20" ht="14.25" x14ac:dyDescent="0.2">
      <c r="L93" s="71"/>
      <c r="M93" s="71"/>
      <c r="N93" s="71"/>
      <c r="O93" s="71"/>
      <c r="P93" s="71"/>
      <c r="Q93" s="71"/>
      <c r="R93" s="71"/>
      <c r="S93" s="71"/>
      <c r="T93" s="71"/>
    </row>
    <row r="94" spans="12:20" ht="14.25" x14ac:dyDescent="0.2">
      <c r="L94" s="71"/>
      <c r="M94" s="71"/>
      <c r="N94" s="71"/>
      <c r="O94" s="71"/>
      <c r="P94" s="71"/>
      <c r="Q94" s="71"/>
      <c r="R94" s="71"/>
      <c r="S94" s="71"/>
      <c r="T94" s="71"/>
    </row>
    <row r="95" spans="12:20" ht="14.25" x14ac:dyDescent="0.2">
      <c r="L95" s="71"/>
      <c r="M95" s="71"/>
      <c r="N95" s="71"/>
      <c r="O95" s="71"/>
      <c r="P95" s="71"/>
      <c r="Q95" s="71"/>
      <c r="R95" s="71"/>
      <c r="S95" s="71"/>
      <c r="T95" s="71"/>
    </row>
    <row r="96" spans="12:20" ht="14.25" x14ac:dyDescent="0.2">
      <c r="L96" s="71"/>
      <c r="M96" s="71"/>
      <c r="N96" s="71"/>
      <c r="O96" s="71"/>
      <c r="P96" s="71"/>
      <c r="Q96" s="71"/>
      <c r="R96" s="71"/>
      <c r="S96" s="71"/>
      <c r="T96" s="71"/>
    </row>
    <row r="97" spans="12:20" ht="14.25" x14ac:dyDescent="0.2">
      <c r="L97" s="71"/>
      <c r="M97" s="71"/>
      <c r="N97" s="71"/>
      <c r="O97" s="71"/>
      <c r="P97" s="71"/>
      <c r="Q97" s="71"/>
      <c r="R97" s="71"/>
      <c r="S97" s="71"/>
      <c r="T97" s="71"/>
    </row>
    <row r="98" spans="12:20" ht="14.25" x14ac:dyDescent="0.2">
      <c r="L98" s="71"/>
      <c r="M98" s="71"/>
      <c r="N98" s="71"/>
      <c r="O98" s="71"/>
      <c r="P98" s="71"/>
      <c r="Q98" s="71"/>
      <c r="R98" s="71"/>
      <c r="S98" s="71"/>
      <c r="T98" s="71"/>
    </row>
    <row r="99" spans="12:20" ht="14.25" x14ac:dyDescent="0.2">
      <c r="L99" s="71"/>
      <c r="M99" s="71"/>
      <c r="N99" s="71"/>
      <c r="O99" s="71"/>
      <c r="P99" s="71"/>
      <c r="Q99" s="71"/>
      <c r="R99" s="71"/>
      <c r="S99" s="71"/>
      <c r="T99" s="71"/>
    </row>
    <row r="100" spans="12:20" ht="14.25" x14ac:dyDescent="0.2">
      <c r="L100" s="71"/>
      <c r="M100" s="71"/>
      <c r="N100" s="71"/>
      <c r="O100" s="71"/>
      <c r="P100" s="71"/>
      <c r="Q100" s="71"/>
      <c r="R100" s="71"/>
      <c r="S100" s="71"/>
      <c r="T100" s="71"/>
    </row>
    <row r="101" spans="12:20" ht="14.25" x14ac:dyDescent="0.2">
      <c r="L101" s="71"/>
      <c r="M101" s="71"/>
      <c r="N101" s="71"/>
      <c r="O101" s="71"/>
      <c r="P101" s="71"/>
      <c r="Q101" s="71"/>
      <c r="R101" s="71"/>
      <c r="S101" s="71"/>
      <c r="T101" s="71"/>
    </row>
    <row r="102" spans="12:20" ht="14.25" x14ac:dyDescent="0.2">
      <c r="L102" s="71"/>
      <c r="M102" s="71"/>
      <c r="N102" s="71"/>
      <c r="O102" s="71"/>
      <c r="P102" s="71"/>
      <c r="Q102" s="71"/>
      <c r="R102" s="71"/>
      <c r="S102" s="71"/>
      <c r="T102" s="71"/>
    </row>
    <row r="103" spans="12:20" ht="14.25" x14ac:dyDescent="0.2">
      <c r="L103" s="71"/>
      <c r="M103" s="71"/>
      <c r="N103" s="71"/>
      <c r="O103" s="71"/>
      <c r="P103" s="71"/>
      <c r="Q103" s="71"/>
      <c r="R103" s="71"/>
      <c r="S103" s="71"/>
      <c r="T103" s="71"/>
    </row>
    <row r="104" spans="12:20" ht="14.25" x14ac:dyDescent="0.2">
      <c r="L104" s="71"/>
      <c r="M104" s="71"/>
      <c r="N104" s="71"/>
      <c r="O104" s="71"/>
      <c r="P104" s="71"/>
      <c r="Q104" s="71"/>
      <c r="R104" s="71"/>
      <c r="S104" s="71"/>
      <c r="T104" s="71"/>
    </row>
    <row r="105" spans="12:20" ht="14.25" x14ac:dyDescent="0.2">
      <c r="L105" s="71"/>
      <c r="M105" s="71"/>
      <c r="N105" s="71"/>
      <c r="O105" s="71"/>
      <c r="P105" s="71"/>
      <c r="Q105" s="71"/>
      <c r="R105" s="71"/>
      <c r="S105" s="71"/>
      <c r="T105" s="71"/>
    </row>
    <row r="106" spans="12:20" ht="14.25" x14ac:dyDescent="0.2">
      <c r="L106" s="71"/>
      <c r="M106" s="71"/>
      <c r="N106" s="71"/>
      <c r="O106" s="71"/>
      <c r="P106" s="71"/>
      <c r="Q106" s="71"/>
      <c r="R106" s="71"/>
      <c r="S106" s="71"/>
      <c r="T106" s="71"/>
    </row>
    <row r="107" spans="12:20" ht="14.25" x14ac:dyDescent="0.2">
      <c r="L107" s="71"/>
      <c r="M107" s="71"/>
      <c r="N107" s="71"/>
      <c r="O107" s="71"/>
      <c r="P107" s="71"/>
      <c r="Q107" s="71"/>
      <c r="R107" s="71"/>
      <c r="S107" s="71"/>
      <c r="T107" s="71"/>
    </row>
    <row r="108" spans="12:20" ht="14.25" x14ac:dyDescent="0.2">
      <c r="L108" s="71"/>
      <c r="M108" s="71"/>
      <c r="N108" s="71"/>
      <c r="O108" s="71"/>
      <c r="P108" s="71"/>
      <c r="Q108" s="71"/>
      <c r="R108" s="71"/>
      <c r="S108" s="71"/>
      <c r="T108" s="71"/>
    </row>
    <row r="109" spans="12:20" ht="14.25" x14ac:dyDescent="0.2">
      <c r="L109" s="71"/>
      <c r="M109" s="71"/>
      <c r="N109" s="71"/>
      <c r="O109" s="71"/>
      <c r="P109" s="71"/>
      <c r="Q109" s="71"/>
      <c r="R109" s="71"/>
      <c r="S109" s="71"/>
      <c r="T109" s="71"/>
    </row>
    <row r="110" spans="12:20" ht="14.25" x14ac:dyDescent="0.2">
      <c r="L110" s="71"/>
      <c r="M110" s="71"/>
      <c r="N110" s="71"/>
      <c r="O110" s="71"/>
      <c r="P110" s="71"/>
      <c r="Q110" s="71"/>
      <c r="R110" s="71"/>
      <c r="S110" s="71"/>
      <c r="T110" s="71"/>
    </row>
    <row r="111" spans="12:20" ht="14.25" x14ac:dyDescent="0.2">
      <c r="L111" s="71"/>
      <c r="M111" s="71"/>
      <c r="N111" s="71"/>
      <c r="O111" s="71"/>
      <c r="P111" s="71"/>
      <c r="Q111" s="71"/>
      <c r="R111" s="71"/>
      <c r="S111" s="71"/>
      <c r="T111" s="71"/>
    </row>
    <row r="112" spans="12:20" ht="14.25" x14ac:dyDescent="0.2">
      <c r="L112" s="71"/>
      <c r="M112" s="71"/>
      <c r="N112" s="71"/>
      <c r="O112" s="71"/>
      <c r="P112" s="71"/>
      <c r="Q112" s="71"/>
      <c r="R112" s="71"/>
      <c r="S112" s="71"/>
      <c r="T112" s="71"/>
    </row>
    <row r="113" spans="12:20" ht="14.25" x14ac:dyDescent="0.2">
      <c r="L113" s="71"/>
      <c r="M113" s="71"/>
      <c r="N113" s="71"/>
      <c r="O113" s="71"/>
      <c r="P113" s="71"/>
      <c r="Q113" s="71"/>
      <c r="R113" s="71"/>
      <c r="S113" s="71"/>
      <c r="T113" s="71"/>
    </row>
    <row r="114" spans="12:20" ht="14.25" x14ac:dyDescent="0.2">
      <c r="L114" s="71"/>
      <c r="M114" s="71"/>
      <c r="N114" s="71"/>
      <c r="O114" s="71"/>
      <c r="P114" s="71"/>
      <c r="Q114" s="71"/>
      <c r="R114" s="71"/>
      <c r="S114" s="71"/>
      <c r="T114" s="71"/>
    </row>
    <row r="115" spans="12:20" ht="14.25" x14ac:dyDescent="0.2">
      <c r="L115" s="71"/>
      <c r="M115" s="71"/>
      <c r="N115" s="71"/>
      <c r="O115" s="71"/>
      <c r="P115" s="71"/>
      <c r="Q115" s="71"/>
      <c r="R115" s="71"/>
      <c r="S115" s="71"/>
      <c r="T115" s="71"/>
    </row>
    <row r="116" spans="12:20" ht="14.25" x14ac:dyDescent="0.2">
      <c r="L116" s="71"/>
      <c r="M116" s="71"/>
      <c r="N116" s="71"/>
      <c r="O116" s="71"/>
      <c r="P116" s="71"/>
      <c r="Q116" s="71"/>
      <c r="R116" s="71"/>
      <c r="S116" s="71"/>
      <c r="T116" s="71"/>
    </row>
    <row r="117" spans="12:20" ht="14.25" x14ac:dyDescent="0.2">
      <c r="L117" s="71"/>
      <c r="M117" s="71"/>
      <c r="N117" s="71"/>
      <c r="O117" s="71"/>
      <c r="P117" s="71"/>
      <c r="Q117" s="71"/>
      <c r="R117" s="71"/>
      <c r="S117" s="71"/>
      <c r="T117" s="71"/>
    </row>
    <row r="118" spans="12:20" ht="14.25" x14ac:dyDescent="0.2">
      <c r="L118" s="71"/>
      <c r="M118" s="71"/>
      <c r="N118" s="71"/>
      <c r="O118" s="71"/>
      <c r="P118" s="71"/>
      <c r="Q118" s="71"/>
      <c r="R118" s="71"/>
      <c r="S118" s="71"/>
      <c r="T118" s="71"/>
    </row>
    <row r="119" spans="12:20" ht="14.25" x14ac:dyDescent="0.2">
      <c r="L119" s="71"/>
      <c r="M119" s="71"/>
      <c r="N119" s="71"/>
      <c r="O119" s="71"/>
      <c r="P119" s="71"/>
      <c r="Q119" s="71"/>
      <c r="R119" s="71"/>
      <c r="S119" s="71"/>
      <c r="T119" s="71"/>
    </row>
    <row r="120" spans="12:20" ht="14.25" x14ac:dyDescent="0.2">
      <c r="L120" s="71"/>
      <c r="M120" s="71"/>
      <c r="N120" s="71"/>
      <c r="O120" s="71"/>
      <c r="P120" s="71"/>
      <c r="Q120" s="71"/>
      <c r="R120" s="71"/>
      <c r="S120" s="71"/>
      <c r="T120" s="71"/>
    </row>
    <row r="121" spans="12:20" ht="14.25" x14ac:dyDescent="0.2">
      <c r="L121" s="71"/>
      <c r="M121" s="71"/>
      <c r="N121" s="71"/>
      <c r="O121" s="71"/>
      <c r="P121" s="71"/>
      <c r="Q121" s="71"/>
      <c r="R121" s="71"/>
      <c r="S121" s="71"/>
      <c r="T121" s="71"/>
    </row>
    <row r="122" spans="12:20" ht="14.25" x14ac:dyDescent="0.2">
      <c r="L122" s="71"/>
      <c r="M122" s="71"/>
      <c r="N122" s="71"/>
      <c r="O122" s="71"/>
      <c r="P122" s="71"/>
      <c r="Q122" s="71"/>
      <c r="R122" s="71"/>
      <c r="S122" s="71"/>
      <c r="T122" s="71"/>
    </row>
    <row r="123" spans="12:20" ht="14.25" x14ac:dyDescent="0.2">
      <c r="L123" s="71"/>
      <c r="M123" s="71"/>
      <c r="N123" s="71"/>
      <c r="O123" s="71"/>
      <c r="P123" s="71"/>
      <c r="Q123" s="71"/>
      <c r="R123" s="71"/>
      <c r="S123" s="71"/>
      <c r="T123" s="71"/>
    </row>
    <row r="124" spans="12:20" ht="14.25" x14ac:dyDescent="0.2">
      <c r="L124" s="71"/>
      <c r="M124" s="71"/>
      <c r="N124" s="71"/>
      <c r="O124" s="71"/>
      <c r="P124" s="71"/>
      <c r="Q124" s="71"/>
      <c r="R124" s="71"/>
      <c r="S124" s="71"/>
      <c r="T124" s="71"/>
    </row>
    <row r="125" spans="12:20" ht="14.25" x14ac:dyDescent="0.2">
      <c r="L125" s="71"/>
      <c r="M125" s="71"/>
      <c r="N125" s="71"/>
      <c r="O125" s="71"/>
      <c r="P125" s="71"/>
      <c r="Q125" s="71"/>
      <c r="R125" s="71"/>
      <c r="S125" s="71"/>
      <c r="T125" s="71"/>
    </row>
    <row r="126" spans="12:20" ht="14.25" x14ac:dyDescent="0.2">
      <c r="L126" s="71"/>
      <c r="M126" s="71"/>
      <c r="N126" s="71"/>
      <c r="O126" s="71"/>
      <c r="P126" s="71"/>
      <c r="Q126" s="71"/>
      <c r="R126" s="71"/>
      <c r="S126" s="71"/>
      <c r="T126" s="71"/>
    </row>
    <row r="127" spans="12:20" ht="14.25" x14ac:dyDescent="0.2">
      <c r="L127" s="71"/>
      <c r="M127" s="71"/>
      <c r="N127" s="71"/>
      <c r="O127" s="71"/>
      <c r="P127" s="71"/>
      <c r="Q127" s="71"/>
      <c r="R127" s="71"/>
      <c r="S127" s="71"/>
      <c r="T127" s="71"/>
    </row>
    <row r="128" spans="12:20" ht="14.25" x14ac:dyDescent="0.2">
      <c r="L128" s="71"/>
      <c r="M128" s="71"/>
      <c r="N128" s="71"/>
      <c r="O128" s="71"/>
      <c r="P128" s="71"/>
      <c r="Q128" s="71"/>
      <c r="R128" s="71"/>
      <c r="S128" s="71"/>
      <c r="T128" s="71"/>
    </row>
    <row r="129" spans="12:20" ht="14.25" x14ac:dyDescent="0.2">
      <c r="L129" s="71"/>
      <c r="M129" s="71"/>
      <c r="N129" s="71"/>
      <c r="O129" s="71"/>
      <c r="P129" s="71"/>
      <c r="Q129" s="71"/>
      <c r="R129" s="71"/>
      <c r="S129" s="71"/>
      <c r="T129" s="71"/>
    </row>
    <row r="130" spans="12:20" ht="14.25" x14ac:dyDescent="0.2">
      <c r="L130" s="71"/>
      <c r="M130" s="71"/>
      <c r="N130" s="71"/>
      <c r="O130" s="71"/>
      <c r="P130" s="71"/>
      <c r="Q130" s="71"/>
      <c r="R130" s="71"/>
      <c r="S130" s="71"/>
      <c r="T130" s="71"/>
    </row>
    <row r="131" spans="12:20" ht="14.25" x14ac:dyDescent="0.2">
      <c r="L131" s="71"/>
      <c r="M131" s="71"/>
      <c r="N131" s="71"/>
      <c r="O131" s="71"/>
      <c r="P131" s="71"/>
      <c r="Q131" s="71"/>
      <c r="R131" s="71"/>
      <c r="S131" s="71"/>
      <c r="T131" s="71"/>
    </row>
    <row r="132" spans="12:20" ht="14.25" x14ac:dyDescent="0.2">
      <c r="L132" s="71"/>
      <c r="M132" s="71"/>
      <c r="N132" s="71"/>
      <c r="O132" s="71"/>
      <c r="P132" s="71"/>
      <c r="Q132" s="71"/>
      <c r="R132" s="71"/>
      <c r="S132" s="71"/>
      <c r="T132" s="71"/>
    </row>
    <row r="133" spans="12:20" ht="14.25" x14ac:dyDescent="0.2">
      <c r="L133" s="71"/>
      <c r="M133" s="71"/>
      <c r="N133" s="71"/>
      <c r="O133" s="71"/>
      <c r="P133" s="71"/>
      <c r="Q133" s="71"/>
      <c r="R133" s="71"/>
      <c r="S133" s="71"/>
      <c r="T133" s="71"/>
    </row>
    <row r="134" spans="12:20" ht="14.25" x14ac:dyDescent="0.2">
      <c r="L134" s="71"/>
      <c r="M134" s="71"/>
      <c r="N134" s="71"/>
      <c r="O134" s="71"/>
      <c r="P134" s="71"/>
      <c r="Q134" s="71"/>
      <c r="R134" s="71"/>
      <c r="S134" s="71"/>
      <c r="T134" s="71"/>
    </row>
    <row r="135" spans="12:20" ht="14.25" x14ac:dyDescent="0.2">
      <c r="L135" s="71"/>
      <c r="M135" s="71"/>
      <c r="N135" s="71"/>
      <c r="O135" s="71"/>
      <c r="P135" s="71"/>
      <c r="Q135" s="71"/>
      <c r="R135" s="71"/>
      <c r="S135" s="71"/>
      <c r="T135" s="71"/>
    </row>
    <row r="136" spans="12:20" ht="14.25" x14ac:dyDescent="0.2">
      <c r="L136" s="71"/>
      <c r="M136" s="71"/>
      <c r="N136" s="71"/>
      <c r="O136" s="71"/>
      <c r="P136" s="71"/>
      <c r="Q136" s="71"/>
      <c r="R136" s="71"/>
      <c r="S136" s="71"/>
      <c r="T136" s="71"/>
    </row>
    <row r="137" spans="12:20" ht="14.25" x14ac:dyDescent="0.2">
      <c r="L137" s="71"/>
      <c r="M137" s="71"/>
      <c r="N137" s="71"/>
      <c r="O137" s="71"/>
      <c r="P137" s="71"/>
      <c r="Q137" s="71"/>
      <c r="R137" s="71"/>
      <c r="S137" s="71"/>
      <c r="T137" s="71"/>
    </row>
  </sheetData>
  <mergeCells count="84">
    <mergeCell ref="G37:H37"/>
    <mergeCell ref="G38:H38"/>
    <mergeCell ref="J3:J4"/>
    <mergeCell ref="J29:J30"/>
    <mergeCell ref="J23:J24"/>
    <mergeCell ref="J26:J27"/>
    <mergeCell ref="G28:I30"/>
    <mergeCell ref="G22:I24"/>
    <mergeCell ref="G25:I27"/>
    <mergeCell ref="G31:I31"/>
    <mergeCell ref="G32:I32"/>
    <mergeCell ref="G33:I33"/>
    <mergeCell ref="G36:H36"/>
    <mergeCell ref="H17:I17"/>
    <mergeCell ref="H18:I18"/>
    <mergeCell ref="B25:D27"/>
    <mergeCell ref="E25:F27"/>
    <mergeCell ref="B28:D30"/>
    <mergeCell ref="E28:F30"/>
    <mergeCell ref="D17:E17"/>
    <mergeCell ref="F17:G17"/>
    <mergeCell ref="D19:I19"/>
    <mergeCell ref="D18:E18"/>
    <mergeCell ref="F18:G18"/>
    <mergeCell ref="B22:D24"/>
    <mergeCell ref="E22:F24"/>
    <mergeCell ref="D20:E20"/>
    <mergeCell ref="F20:G20"/>
    <mergeCell ref="H20:I20"/>
    <mergeCell ref="B15:C15"/>
    <mergeCell ref="D15:E15"/>
    <mergeCell ref="F15:G15"/>
    <mergeCell ref="H15:I15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A1:J1"/>
    <mergeCell ref="B6:C6"/>
    <mergeCell ref="D6:E6"/>
    <mergeCell ref="F6:G6"/>
    <mergeCell ref="H6:I6"/>
    <mergeCell ref="B2:J2"/>
    <mergeCell ref="D3:E3"/>
    <mergeCell ref="F3:G3"/>
    <mergeCell ref="H3:I3"/>
    <mergeCell ref="B3:C5"/>
    <mergeCell ref="D4:E4"/>
    <mergeCell ref="F4:G4"/>
    <mergeCell ref="H4:I4"/>
    <mergeCell ref="D5:E5"/>
    <mergeCell ref="F5:G5"/>
    <mergeCell ref="H5:I5"/>
  </mergeCells>
  <phoneticPr fontId="52"/>
  <conditionalFormatting sqref="C16:C20">
    <cfRule type="expression" dxfId="120" priority="1">
      <formula>WEEKDAY(C16)=7</formula>
    </cfRule>
    <cfRule type="expression" dxfId="119" priority="2">
      <formula>WEEKDAY(C16)=1</formula>
    </cfRule>
  </conditionalFormatting>
  <hyperlinks>
    <hyperlink ref="G27" r:id="rId1" display="mailto:sumyno5@ybb.ne.jp" xr:uid="{00000000-0004-0000-0000-000000000000}"/>
    <hyperlink ref="G24" r:id="rId2" display="mailto:s-to.sino@ss-souzou.co.jp" xr:uid="{00000000-0004-0000-0000-000001000000}"/>
    <hyperlink ref="G30" r:id="rId3" display="mailto:sumyno5@ybb.ne.jp" xr:uid="{00000000-0004-0000-0000-000002000000}"/>
  </hyperlinks>
  <printOptions horizontalCentered="1"/>
  <pageMargins left="0" right="0" top="0.39305555555555599" bottom="0.39305555555555599" header="0.15625" footer="0.15625"/>
  <pageSetup paperSize="9" scale="94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56"/>
  <sheetViews>
    <sheetView view="pageBreakPreview" topLeftCell="A16" zoomScaleNormal="100" zoomScaleSheetLayoutView="100" workbookViewId="0">
      <selection activeCell="AX60" sqref="AX60:AX61"/>
    </sheetView>
  </sheetViews>
  <sheetFormatPr defaultColWidth="8.75" defaultRowHeight="13.5" x14ac:dyDescent="0.15"/>
  <cols>
    <col min="1" max="1" width="9.125" style="1" customWidth="1"/>
    <col min="2" max="2" width="5.25" style="1" customWidth="1"/>
    <col min="3" max="3" width="19.375" style="1" customWidth="1"/>
    <col min="4" max="5" width="8.875" style="1" customWidth="1"/>
    <col min="6" max="6" width="9.125" style="1" customWidth="1"/>
    <col min="7" max="7" width="8.75" style="1"/>
    <col min="8" max="8" width="8.875" style="2" customWidth="1"/>
    <col min="9" max="9" width="8.75" style="1" customWidth="1"/>
    <col min="10" max="10" width="10.25" style="1" customWidth="1"/>
    <col min="11" max="256" width="8.75" style="1"/>
    <col min="257" max="257" width="9.125" style="1" customWidth="1"/>
    <col min="258" max="258" width="5.25" style="1" customWidth="1"/>
    <col min="259" max="259" width="16.5" style="1" customWidth="1"/>
    <col min="260" max="263" width="8.75" style="1"/>
    <col min="264" max="264" width="8.875" style="1" customWidth="1"/>
    <col min="265" max="265" width="8.75" style="1" customWidth="1"/>
    <col min="266" max="266" width="10.25" style="1" customWidth="1"/>
    <col min="267" max="512" width="8.75" style="1"/>
    <col min="513" max="513" width="9.125" style="1" customWidth="1"/>
    <col min="514" max="514" width="5.25" style="1" customWidth="1"/>
    <col min="515" max="515" width="16.5" style="1" customWidth="1"/>
    <col min="516" max="519" width="8.75" style="1"/>
    <col min="520" max="520" width="8.875" style="1" customWidth="1"/>
    <col min="521" max="521" width="8.75" style="1" customWidth="1"/>
    <col min="522" max="522" width="10.25" style="1" customWidth="1"/>
    <col min="523" max="768" width="8.75" style="1"/>
    <col min="769" max="769" width="9.125" style="1" customWidth="1"/>
    <col min="770" max="770" width="5.25" style="1" customWidth="1"/>
    <col min="771" max="771" width="16.5" style="1" customWidth="1"/>
    <col min="772" max="775" width="8.75" style="1"/>
    <col min="776" max="776" width="8.875" style="1" customWidth="1"/>
    <col min="777" max="777" width="8.75" style="1" customWidth="1"/>
    <col min="778" max="778" width="10.25" style="1" customWidth="1"/>
    <col min="779" max="1024" width="8.75" style="1"/>
    <col min="1025" max="1025" width="9.125" style="1" customWidth="1"/>
    <col min="1026" max="1026" width="5.25" style="1" customWidth="1"/>
    <col min="1027" max="1027" width="16.5" style="1" customWidth="1"/>
    <col min="1028" max="1031" width="8.75" style="1"/>
    <col min="1032" max="1032" width="8.875" style="1" customWidth="1"/>
    <col min="1033" max="1033" width="8.75" style="1" customWidth="1"/>
    <col min="1034" max="1034" width="10.25" style="1" customWidth="1"/>
    <col min="1035" max="1280" width="8.75" style="1"/>
    <col min="1281" max="1281" width="9.125" style="1" customWidth="1"/>
    <col min="1282" max="1282" width="5.25" style="1" customWidth="1"/>
    <col min="1283" max="1283" width="16.5" style="1" customWidth="1"/>
    <col min="1284" max="1287" width="8.75" style="1"/>
    <col min="1288" max="1288" width="8.875" style="1" customWidth="1"/>
    <col min="1289" max="1289" width="8.75" style="1" customWidth="1"/>
    <col min="1290" max="1290" width="10.25" style="1" customWidth="1"/>
    <col min="1291" max="1536" width="8.75" style="1"/>
    <col min="1537" max="1537" width="9.125" style="1" customWidth="1"/>
    <col min="1538" max="1538" width="5.25" style="1" customWidth="1"/>
    <col min="1539" max="1539" width="16.5" style="1" customWidth="1"/>
    <col min="1540" max="1543" width="8.75" style="1"/>
    <col min="1544" max="1544" width="8.875" style="1" customWidth="1"/>
    <col min="1545" max="1545" width="8.75" style="1" customWidth="1"/>
    <col min="1546" max="1546" width="10.25" style="1" customWidth="1"/>
    <col min="1547" max="1792" width="8.75" style="1"/>
    <col min="1793" max="1793" width="9.125" style="1" customWidth="1"/>
    <col min="1794" max="1794" width="5.25" style="1" customWidth="1"/>
    <col min="1795" max="1795" width="16.5" style="1" customWidth="1"/>
    <col min="1796" max="1799" width="8.75" style="1"/>
    <col min="1800" max="1800" width="8.875" style="1" customWidth="1"/>
    <col min="1801" max="1801" width="8.75" style="1" customWidth="1"/>
    <col min="1802" max="1802" width="10.25" style="1" customWidth="1"/>
    <col min="1803" max="2048" width="8.75" style="1"/>
    <col min="2049" max="2049" width="9.125" style="1" customWidth="1"/>
    <col min="2050" max="2050" width="5.25" style="1" customWidth="1"/>
    <col min="2051" max="2051" width="16.5" style="1" customWidth="1"/>
    <col min="2052" max="2055" width="8.75" style="1"/>
    <col min="2056" max="2056" width="8.875" style="1" customWidth="1"/>
    <col min="2057" max="2057" width="8.75" style="1" customWidth="1"/>
    <col min="2058" max="2058" width="10.25" style="1" customWidth="1"/>
    <col min="2059" max="2304" width="8.75" style="1"/>
    <col min="2305" max="2305" width="9.125" style="1" customWidth="1"/>
    <col min="2306" max="2306" width="5.25" style="1" customWidth="1"/>
    <col min="2307" max="2307" width="16.5" style="1" customWidth="1"/>
    <col min="2308" max="2311" width="8.75" style="1"/>
    <col min="2312" max="2312" width="8.875" style="1" customWidth="1"/>
    <col min="2313" max="2313" width="8.75" style="1" customWidth="1"/>
    <col min="2314" max="2314" width="10.25" style="1" customWidth="1"/>
    <col min="2315" max="2560" width="8.75" style="1"/>
    <col min="2561" max="2561" width="9.125" style="1" customWidth="1"/>
    <col min="2562" max="2562" width="5.25" style="1" customWidth="1"/>
    <col min="2563" max="2563" width="16.5" style="1" customWidth="1"/>
    <col min="2564" max="2567" width="8.75" style="1"/>
    <col min="2568" max="2568" width="8.875" style="1" customWidth="1"/>
    <col min="2569" max="2569" width="8.75" style="1" customWidth="1"/>
    <col min="2570" max="2570" width="10.25" style="1" customWidth="1"/>
    <col min="2571" max="2816" width="8.75" style="1"/>
    <col min="2817" max="2817" width="9.125" style="1" customWidth="1"/>
    <col min="2818" max="2818" width="5.25" style="1" customWidth="1"/>
    <col min="2819" max="2819" width="16.5" style="1" customWidth="1"/>
    <col min="2820" max="2823" width="8.75" style="1"/>
    <col min="2824" max="2824" width="8.875" style="1" customWidth="1"/>
    <col min="2825" max="2825" width="8.75" style="1" customWidth="1"/>
    <col min="2826" max="2826" width="10.25" style="1" customWidth="1"/>
    <col min="2827" max="3072" width="8.75" style="1"/>
    <col min="3073" max="3073" width="9.125" style="1" customWidth="1"/>
    <col min="3074" max="3074" width="5.25" style="1" customWidth="1"/>
    <col min="3075" max="3075" width="16.5" style="1" customWidth="1"/>
    <col min="3076" max="3079" width="8.75" style="1"/>
    <col min="3080" max="3080" width="8.875" style="1" customWidth="1"/>
    <col min="3081" max="3081" width="8.75" style="1" customWidth="1"/>
    <col min="3082" max="3082" width="10.25" style="1" customWidth="1"/>
    <col min="3083" max="3328" width="8.75" style="1"/>
    <col min="3329" max="3329" width="9.125" style="1" customWidth="1"/>
    <col min="3330" max="3330" width="5.25" style="1" customWidth="1"/>
    <col min="3331" max="3331" width="16.5" style="1" customWidth="1"/>
    <col min="3332" max="3335" width="8.75" style="1"/>
    <col min="3336" max="3336" width="8.875" style="1" customWidth="1"/>
    <col min="3337" max="3337" width="8.75" style="1" customWidth="1"/>
    <col min="3338" max="3338" width="10.25" style="1" customWidth="1"/>
    <col min="3339" max="3584" width="8.75" style="1"/>
    <col min="3585" max="3585" width="9.125" style="1" customWidth="1"/>
    <col min="3586" max="3586" width="5.25" style="1" customWidth="1"/>
    <col min="3587" max="3587" width="16.5" style="1" customWidth="1"/>
    <col min="3588" max="3591" width="8.75" style="1"/>
    <col min="3592" max="3592" width="8.875" style="1" customWidth="1"/>
    <col min="3593" max="3593" width="8.75" style="1" customWidth="1"/>
    <col min="3594" max="3594" width="10.25" style="1" customWidth="1"/>
    <col min="3595" max="3840" width="8.75" style="1"/>
    <col min="3841" max="3841" width="9.125" style="1" customWidth="1"/>
    <col min="3842" max="3842" width="5.25" style="1" customWidth="1"/>
    <col min="3843" max="3843" width="16.5" style="1" customWidth="1"/>
    <col min="3844" max="3847" width="8.75" style="1"/>
    <col min="3848" max="3848" width="8.875" style="1" customWidth="1"/>
    <col min="3849" max="3849" width="8.75" style="1" customWidth="1"/>
    <col min="3850" max="3850" width="10.25" style="1" customWidth="1"/>
    <col min="3851" max="4096" width="8.75" style="1"/>
    <col min="4097" max="4097" width="9.125" style="1" customWidth="1"/>
    <col min="4098" max="4098" width="5.25" style="1" customWidth="1"/>
    <col min="4099" max="4099" width="16.5" style="1" customWidth="1"/>
    <col min="4100" max="4103" width="8.75" style="1"/>
    <col min="4104" max="4104" width="8.875" style="1" customWidth="1"/>
    <col min="4105" max="4105" width="8.75" style="1" customWidth="1"/>
    <col min="4106" max="4106" width="10.25" style="1" customWidth="1"/>
    <col min="4107" max="4352" width="8.75" style="1"/>
    <col min="4353" max="4353" width="9.125" style="1" customWidth="1"/>
    <col min="4354" max="4354" width="5.25" style="1" customWidth="1"/>
    <col min="4355" max="4355" width="16.5" style="1" customWidth="1"/>
    <col min="4356" max="4359" width="8.75" style="1"/>
    <col min="4360" max="4360" width="8.875" style="1" customWidth="1"/>
    <col min="4361" max="4361" width="8.75" style="1" customWidth="1"/>
    <col min="4362" max="4362" width="10.25" style="1" customWidth="1"/>
    <col min="4363" max="4608" width="8.75" style="1"/>
    <col min="4609" max="4609" width="9.125" style="1" customWidth="1"/>
    <col min="4610" max="4610" width="5.25" style="1" customWidth="1"/>
    <col min="4611" max="4611" width="16.5" style="1" customWidth="1"/>
    <col min="4612" max="4615" width="8.75" style="1"/>
    <col min="4616" max="4616" width="8.875" style="1" customWidth="1"/>
    <col min="4617" max="4617" width="8.75" style="1" customWidth="1"/>
    <col min="4618" max="4618" width="10.25" style="1" customWidth="1"/>
    <col min="4619" max="4864" width="8.75" style="1"/>
    <col min="4865" max="4865" width="9.125" style="1" customWidth="1"/>
    <col min="4866" max="4866" width="5.25" style="1" customWidth="1"/>
    <col min="4867" max="4867" width="16.5" style="1" customWidth="1"/>
    <col min="4868" max="4871" width="8.75" style="1"/>
    <col min="4872" max="4872" width="8.875" style="1" customWidth="1"/>
    <col min="4873" max="4873" width="8.75" style="1" customWidth="1"/>
    <col min="4874" max="4874" width="10.25" style="1" customWidth="1"/>
    <col min="4875" max="5120" width="8.75" style="1"/>
    <col min="5121" max="5121" width="9.125" style="1" customWidth="1"/>
    <col min="5122" max="5122" width="5.25" style="1" customWidth="1"/>
    <col min="5123" max="5123" width="16.5" style="1" customWidth="1"/>
    <col min="5124" max="5127" width="8.75" style="1"/>
    <col min="5128" max="5128" width="8.875" style="1" customWidth="1"/>
    <col min="5129" max="5129" width="8.75" style="1" customWidth="1"/>
    <col min="5130" max="5130" width="10.25" style="1" customWidth="1"/>
    <col min="5131" max="5376" width="8.75" style="1"/>
    <col min="5377" max="5377" width="9.125" style="1" customWidth="1"/>
    <col min="5378" max="5378" width="5.25" style="1" customWidth="1"/>
    <col min="5379" max="5379" width="16.5" style="1" customWidth="1"/>
    <col min="5380" max="5383" width="8.75" style="1"/>
    <col min="5384" max="5384" width="8.875" style="1" customWidth="1"/>
    <col min="5385" max="5385" width="8.75" style="1" customWidth="1"/>
    <col min="5386" max="5386" width="10.25" style="1" customWidth="1"/>
    <col min="5387" max="5632" width="8.75" style="1"/>
    <col min="5633" max="5633" width="9.125" style="1" customWidth="1"/>
    <col min="5634" max="5634" width="5.25" style="1" customWidth="1"/>
    <col min="5635" max="5635" width="16.5" style="1" customWidth="1"/>
    <col min="5636" max="5639" width="8.75" style="1"/>
    <col min="5640" max="5640" width="8.875" style="1" customWidth="1"/>
    <col min="5641" max="5641" width="8.75" style="1" customWidth="1"/>
    <col min="5642" max="5642" width="10.25" style="1" customWidth="1"/>
    <col min="5643" max="5888" width="8.75" style="1"/>
    <col min="5889" max="5889" width="9.125" style="1" customWidth="1"/>
    <col min="5890" max="5890" width="5.25" style="1" customWidth="1"/>
    <col min="5891" max="5891" width="16.5" style="1" customWidth="1"/>
    <col min="5892" max="5895" width="8.75" style="1"/>
    <col min="5896" max="5896" width="8.875" style="1" customWidth="1"/>
    <col min="5897" max="5897" width="8.75" style="1" customWidth="1"/>
    <col min="5898" max="5898" width="10.25" style="1" customWidth="1"/>
    <col min="5899" max="6144" width="8.75" style="1"/>
    <col min="6145" max="6145" width="9.125" style="1" customWidth="1"/>
    <col min="6146" max="6146" width="5.25" style="1" customWidth="1"/>
    <col min="6147" max="6147" width="16.5" style="1" customWidth="1"/>
    <col min="6148" max="6151" width="8.75" style="1"/>
    <col min="6152" max="6152" width="8.875" style="1" customWidth="1"/>
    <col min="6153" max="6153" width="8.75" style="1" customWidth="1"/>
    <col min="6154" max="6154" width="10.25" style="1" customWidth="1"/>
    <col min="6155" max="6400" width="8.75" style="1"/>
    <col min="6401" max="6401" width="9.125" style="1" customWidth="1"/>
    <col min="6402" max="6402" width="5.25" style="1" customWidth="1"/>
    <col min="6403" max="6403" width="16.5" style="1" customWidth="1"/>
    <col min="6404" max="6407" width="8.75" style="1"/>
    <col min="6408" max="6408" width="8.875" style="1" customWidth="1"/>
    <col min="6409" max="6409" width="8.75" style="1" customWidth="1"/>
    <col min="6410" max="6410" width="10.25" style="1" customWidth="1"/>
    <col min="6411" max="6656" width="8.75" style="1"/>
    <col min="6657" max="6657" width="9.125" style="1" customWidth="1"/>
    <col min="6658" max="6658" width="5.25" style="1" customWidth="1"/>
    <col min="6659" max="6659" width="16.5" style="1" customWidth="1"/>
    <col min="6660" max="6663" width="8.75" style="1"/>
    <col min="6664" max="6664" width="8.875" style="1" customWidth="1"/>
    <col min="6665" max="6665" width="8.75" style="1" customWidth="1"/>
    <col min="6666" max="6666" width="10.25" style="1" customWidth="1"/>
    <col min="6667" max="6912" width="8.75" style="1"/>
    <col min="6913" max="6913" width="9.125" style="1" customWidth="1"/>
    <col min="6914" max="6914" width="5.25" style="1" customWidth="1"/>
    <col min="6915" max="6915" width="16.5" style="1" customWidth="1"/>
    <col min="6916" max="6919" width="8.75" style="1"/>
    <col min="6920" max="6920" width="8.875" style="1" customWidth="1"/>
    <col min="6921" max="6921" width="8.75" style="1" customWidth="1"/>
    <col min="6922" max="6922" width="10.25" style="1" customWidth="1"/>
    <col min="6923" max="7168" width="8.75" style="1"/>
    <col min="7169" max="7169" width="9.125" style="1" customWidth="1"/>
    <col min="7170" max="7170" width="5.25" style="1" customWidth="1"/>
    <col min="7171" max="7171" width="16.5" style="1" customWidth="1"/>
    <col min="7172" max="7175" width="8.75" style="1"/>
    <col min="7176" max="7176" width="8.875" style="1" customWidth="1"/>
    <col min="7177" max="7177" width="8.75" style="1" customWidth="1"/>
    <col min="7178" max="7178" width="10.25" style="1" customWidth="1"/>
    <col min="7179" max="7424" width="8.75" style="1"/>
    <col min="7425" max="7425" width="9.125" style="1" customWidth="1"/>
    <col min="7426" max="7426" width="5.25" style="1" customWidth="1"/>
    <col min="7427" max="7427" width="16.5" style="1" customWidth="1"/>
    <col min="7428" max="7431" width="8.75" style="1"/>
    <col min="7432" max="7432" width="8.875" style="1" customWidth="1"/>
    <col min="7433" max="7433" width="8.75" style="1" customWidth="1"/>
    <col min="7434" max="7434" width="10.25" style="1" customWidth="1"/>
    <col min="7435" max="7680" width="8.75" style="1"/>
    <col min="7681" max="7681" width="9.125" style="1" customWidth="1"/>
    <col min="7682" max="7682" width="5.25" style="1" customWidth="1"/>
    <col min="7683" max="7683" width="16.5" style="1" customWidth="1"/>
    <col min="7684" max="7687" width="8.75" style="1"/>
    <col min="7688" max="7688" width="8.875" style="1" customWidth="1"/>
    <col min="7689" max="7689" width="8.75" style="1" customWidth="1"/>
    <col min="7690" max="7690" width="10.25" style="1" customWidth="1"/>
    <col min="7691" max="7936" width="8.75" style="1"/>
    <col min="7937" max="7937" width="9.125" style="1" customWidth="1"/>
    <col min="7938" max="7938" width="5.25" style="1" customWidth="1"/>
    <col min="7939" max="7939" width="16.5" style="1" customWidth="1"/>
    <col min="7940" max="7943" width="8.75" style="1"/>
    <col min="7944" max="7944" width="8.875" style="1" customWidth="1"/>
    <col min="7945" max="7945" width="8.75" style="1" customWidth="1"/>
    <col min="7946" max="7946" width="10.25" style="1" customWidth="1"/>
    <col min="7947" max="8192" width="8.75" style="1"/>
    <col min="8193" max="8193" width="9.125" style="1" customWidth="1"/>
    <col min="8194" max="8194" width="5.25" style="1" customWidth="1"/>
    <col min="8195" max="8195" width="16.5" style="1" customWidth="1"/>
    <col min="8196" max="8199" width="8.75" style="1"/>
    <col min="8200" max="8200" width="8.875" style="1" customWidth="1"/>
    <col min="8201" max="8201" width="8.75" style="1" customWidth="1"/>
    <col min="8202" max="8202" width="10.25" style="1" customWidth="1"/>
    <col min="8203" max="8448" width="8.75" style="1"/>
    <col min="8449" max="8449" width="9.125" style="1" customWidth="1"/>
    <col min="8450" max="8450" width="5.25" style="1" customWidth="1"/>
    <col min="8451" max="8451" width="16.5" style="1" customWidth="1"/>
    <col min="8452" max="8455" width="8.75" style="1"/>
    <col min="8456" max="8456" width="8.875" style="1" customWidth="1"/>
    <col min="8457" max="8457" width="8.75" style="1" customWidth="1"/>
    <col min="8458" max="8458" width="10.25" style="1" customWidth="1"/>
    <col min="8459" max="8704" width="8.75" style="1"/>
    <col min="8705" max="8705" width="9.125" style="1" customWidth="1"/>
    <col min="8706" max="8706" width="5.25" style="1" customWidth="1"/>
    <col min="8707" max="8707" width="16.5" style="1" customWidth="1"/>
    <col min="8708" max="8711" width="8.75" style="1"/>
    <col min="8712" max="8712" width="8.875" style="1" customWidth="1"/>
    <col min="8713" max="8713" width="8.75" style="1" customWidth="1"/>
    <col min="8714" max="8714" width="10.25" style="1" customWidth="1"/>
    <col min="8715" max="8960" width="8.75" style="1"/>
    <col min="8961" max="8961" width="9.125" style="1" customWidth="1"/>
    <col min="8962" max="8962" width="5.25" style="1" customWidth="1"/>
    <col min="8963" max="8963" width="16.5" style="1" customWidth="1"/>
    <col min="8964" max="8967" width="8.75" style="1"/>
    <col min="8968" max="8968" width="8.875" style="1" customWidth="1"/>
    <col min="8969" max="8969" width="8.75" style="1" customWidth="1"/>
    <col min="8970" max="8970" width="10.25" style="1" customWidth="1"/>
    <col min="8971" max="9216" width="8.75" style="1"/>
    <col min="9217" max="9217" width="9.125" style="1" customWidth="1"/>
    <col min="9218" max="9218" width="5.25" style="1" customWidth="1"/>
    <col min="9219" max="9219" width="16.5" style="1" customWidth="1"/>
    <col min="9220" max="9223" width="8.75" style="1"/>
    <col min="9224" max="9224" width="8.875" style="1" customWidth="1"/>
    <col min="9225" max="9225" width="8.75" style="1" customWidth="1"/>
    <col min="9226" max="9226" width="10.25" style="1" customWidth="1"/>
    <col min="9227" max="9472" width="8.75" style="1"/>
    <col min="9473" max="9473" width="9.125" style="1" customWidth="1"/>
    <col min="9474" max="9474" width="5.25" style="1" customWidth="1"/>
    <col min="9475" max="9475" width="16.5" style="1" customWidth="1"/>
    <col min="9476" max="9479" width="8.75" style="1"/>
    <col min="9480" max="9480" width="8.875" style="1" customWidth="1"/>
    <col min="9481" max="9481" width="8.75" style="1" customWidth="1"/>
    <col min="9482" max="9482" width="10.25" style="1" customWidth="1"/>
    <col min="9483" max="9728" width="8.75" style="1"/>
    <col min="9729" max="9729" width="9.125" style="1" customWidth="1"/>
    <col min="9730" max="9730" width="5.25" style="1" customWidth="1"/>
    <col min="9731" max="9731" width="16.5" style="1" customWidth="1"/>
    <col min="9732" max="9735" width="8.75" style="1"/>
    <col min="9736" max="9736" width="8.875" style="1" customWidth="1"/>
    <col min="9737" max="9737" width="8.75" style="1" customWidth="1"/>
    <col min="9738" max="9738" width="10.25" style="1" customWidth="1"/>
    <col min="9739" max="9984" width="8.75" style="1"/>
    <col min="9985" max="9985" width="9.125" style="1" customWidth="1"/>
    <col min="9986" max="9986" width="5.25" style="1" customWidth="1"/>
    <col min="9987" max="9987" width="16.5" style="1" customWidth="1"/>
    <col min="9988" max="9991" width="8.75" style="1"/>
    <col min="9992" max="9992" width="8.875" style="1" customWidth="1"/>
    <col min="9993" max="9993" width="8.75" style="1" customWidth="1"/>
    <col min="9994" max="9994" width="10.25" style="1" customWidth="1"/>
    <col min="9995" max="10240" width="8.75" style="1"/>
    <col min="10241" max="10241" width="9.125" style="1" customWidth="1"/>
    <col min="10242" max="10242" width="5.25" style="1" customWidth="1"/>
    <col min="10243" max="10243" width="16.5" style="1" customWidth="1"/>
    <col min="10244" max="10247" width="8.75" style="1"/>
    <col min="10248" max="10248" width="8.875" style="1" customWidth="1"/>
    <col min="10249" max="10249" width="8.75" style="1" customWidth="1"/>
    <col min="10250" max="10250" width="10.25" style="1" customWidth="1"/>
    <col min="10251" max="10496" width="8.75" style="1"/>
    <col min="10497" max="10497" width="9.125" style="1" customWidth="1"/>
    <col min="10498" max="10498" width="5.25" style="1" customWidth="1"/>
    <col min="10499" max="10499" width="16.5" style="1" customWidth="1"/>
    <col min="10500" max="10503" width="8.75" style="1"/>
    <col min="10504" max="10504" width="8.875" style="1" customWidth="1"/>
    <col min="10505" max="10505" width="8.75" style="1" customWidth="1"/>
    <col min="10506" max="10506" width="10.25" style="1" customWidth="1"/>
    <col min="10507" max="10752" width="8.75" style="1"/>
    <col min="10753" max="10753" width="9.125" style="1" customWidth="1"/>
    <col min="10754" max="10754" width="5.25" style="1" customWidth="1"/>
    <col min="10755" max="10755" width="16.5" style="1" customWidth="1"/>
    <col min="10756" max="10759" width="8.75" style="1"/>
    <col min="10760" max="10760" width="8.875" style="1" customWidth="1"/>
    <col min="10761" max="10761" width="8.75" style="1" customWidth="1"/>
    <col min="10762" max="10762" width="10.25" style="1" customWidth="1"/>
    <col min="10763" max="11008" width="8.75" style="1"/>
    <col min="11009" max="11009" width="9.125" style="1" customWidth="1"/>
    <col min="11010" max="11010" width="5.25" style="1" customWidth="1"/>
    <col min="11011" max="11011" width="16.5" style="1" customWidth="1"/>
    <col min="11012" max="11015" width="8.75" style="1"/>
    <col min="11016" max="11016" width="8.875" style="1" customWidth="1"/>
    <col min="11017" max="11017" width="8.75" style="1" customWidth="1"/>
    <col min="11018" max="11018" width="10.25" style="1" customWidth="1"/>
    <col min="11019" max="11264" width="8.75" style="1"/>
    <col min="11265" max="11265" width="9.125" style="1" customWidth="1"/>
    <col min="11266" max="11266" width="5.25" style="1" customWidth="1"/>
    <col min="11267" max="11267" width="16.5" style="1" customWidth="1"/>
    <col min="11268" max="11271" width="8.75" style="1"/>
    <col min="11272" max="11272" width="8.875" style="1" customWidth="1"/>
    <col min="11273" max="11273" width="8.75" style="1" customWidth="1"/>
    <col min="11274" max="11274" width="10.25" style="1" customWidth="1"/>
    <col min="11275" max="11520" width="8.75" style="1"/>
    <col min="11521" max="11521" width="9.125" style="1" customWidth="1"/>
    <col min="11522" max="11522" width="5.25" style="1" customWidth="1"/>
    <col min="11523" max="11523" width="16.5" style="1" customWidth="1"/>
    <col min="11524" max="11527" width="8.75" style="1"/>
    <col min="11528" max="11528" width="8.875" style="1" customWidth="1"/>
    <col min="11529" max="11529" width="8.75" style="1" customWidth="1"/>
    <col min="11530" max="11530" width="10.25" style="1" customWidth="1"/>
    <col min="11531" max="11776" width="8.75" style="1"/>
    <col min="11777" max="11777" width="9.125" style="1" customWidth="1"/>
    <col min="11778" max="11778" width="5.25" style="1" customWidth="1"/>
    <col min="11779" max="11779" width="16.5" style="1" customWidth="1"/>
    <col min="11780" max="11783" width="8.75" style="1"/>
    <col min="11784" max="11784" width="8.875" style="1" customWidth="1"/>
    <col min="11785" max="11785" width="8.75" style="1" customWidth="1"/>
    <col min="11786" max="11786" width="10.25" style="1" customWidth="1"/>
    <col min="11787" max="12032" width="8.75" style="1"/>
    <col min="12033" max="12033" width="9.125" style="1" customWidth="1"/>
    <col min="12034" max="12034" width="5.25" style="1" customWidth="1"/>
    <col min="12035" max="12035" width="16.5" style="1" customWidth="1"/>
    <col min="12036" max="12039" width="8.75" style="1"/>
    <col min="12040" max="12040" width="8.875" style="1" customWidth="1"/>
    <col min="12041" max="12041" width="8.75" style="1" customWidth="1"/>
    <col min="12042" max="12042" width="10.25" style="1" customWidth="1"/>
    <col min="12043" max="12288" width="8.75" style="1"/>
    <col min="12289" max="12289" width="9.125" style="1" customWidth="1"/>
    <col min="12290" max="12290" width="5.25" style="1" customWidth="1"/>
    <col min="12291" max="12291" width="16.5" style="1" customWidth="1"/>
    <col min="12292" max="12295" width="8.75" style="1"/>
    <col min="12296" max="12296" width="8.875" style="1" customWidth="1"/>
    <col min="12297" max="12297" width="8.75" style="1" customWidth="1"/>
    <col min="12298" max="12298" width="10.25" style="1" customWidth="1"/>
    <col min="12299" max="12544" width="8.75" style="1"/>
    <col min="12545" max="12545" width="9.125" style="1" customWidth="1"/>
    <col min="12546" max="12546" width="5.25" style="1" customWidth="1"/>
    <col min="12547" max="12547" width="16.5" style="1" customWidth="1"/>
    <col min="12548" max="12551" width="8.75" style="1"/>
    <col min="12552" max="12552" width="8.875" style="1" customWidth="1"/>
    <col min="12553" max="12553" width="8.75" style="1" customWidth="1"/>
    <col min="12554" max="12554" width="10.25" style="1" customWidth="1"/>
    <col min="12555" max="12800" width="8.75" style="1"/>
    <col min="12801" max="12801" width="9.125" style="1" customWidth="1"/>
    <col min="12802" max="12802" width="5.25" style="1" customWidth="1"/>
    <col min="12803" max="12803" width="16.5" style="1" customWidth="1"/>
    <col min="12804" max="12807" width="8.75" style="1"/>
    <col min="12808" max="12808" width="8.875" style="1" customWidth="1"/>
    <col min="12809" max="12809" width="8.75" style="1" customWidth="1"/>
    <col min="12810" max="12810" width="10.25" style="1" customWidth="1"/>
    <col min="12811" max="13056" width="8.75" style="1"/>
    <col min="13057" max="13057" width="9.125" style="1" customWidth="1"/>
    <col min="13058" max="13058" width="5.25" style="1" customWidth="1"/>
    <col min="13059" max="13059" width="16.5" style="1" customWidth="1"/>
    <col min="13060" max="13063" width="8.75" style="1"/>
    <col min="13064" max="13064" width="8.875" style="1" customWidth="1"/>
    <col min="13065" max="13065" width="8.75" style="1" customWidth="1"/>
    <col min="13066" max="13066" width="10.25" style="1" customWidth="1"/>
    <col min="13067" max="13312" width="8.75" style="1"/>
    <col min="13313" max="13313" width="9.125" style="1" customWidth="1"/>
    <col min="13314" max="13314" width="5.25" style="1" customWidth="1"/>
    <col min="13315" max="13315" width="16.5" style="1" customWidth="1"/>
    <col min="13316" max="13319" width="8.75" style="1"/>
    <col min="13320" max="13320" width="8.875" style="1" customWidth="1"/>
    <col min="13321" max="13321" width="8.75" style="1" customWidth="1"/>
    <col min="13322" max="13322" width="10.25" style="1" customWidth="1"/>
    <col min="13323" max="13568" width="8.75" style="1"/>
    <col min="13569" max="13569" width="9.125" style="1" customWidth="1"/>
    <col min="13570" max="13570" width="5.25" style="1" customWidth="1"/>
    <col min="13571" max="13571" width="16.5" style="1" customWidth="1"/>
    <col min="13572" max="13575" width="8.75" style="1"/>
    <col min="13576" max="13576" width="8.875" style="1" customWidth="1"/>
    <col min="13577" max="13577" width="8.75" style="1" customWidth="1"/>
    <col min="13578" max="13578" width="10.25" style="1" customWidth="1"/>
    <col min="13579" max="13824" width="8.75" style="1"/>
    <col min="13825" max="13825" width="9.125" style="1" customWidth="1"/>
    <col min="13826" max="13826" width="5.25" style="1" customWidth="1"/>
    <col min="13827" max="13827" width="16.5" style="1" customWidth="1"/>
    <col min="13828" max="13831" width="8.75" style="1"/>
    <col min="13832" max="13832" width="8.875" style="1" customWidth="1"/>
    <col min="13833" max="13833" width="8.75" style="1" customWidth="1"/>
    <col min="13834" max="13834" width="10.25" style="1" customWidth="1"/>
    <col min="13835" max="14080" width="8.75" style="1"/>
    <col min="14081" max="14081" width="9.125" style="1" customWidth="1"/>
    <col min="14082" max="14082" width="5.25" style="1" customWidth="1"/>
    <col min="14083" max="14083" width="16.5" style="1" customWidth="1"/>
    <col min="14084" max="14087" width="8.75" style="1"/>
    <col min="14088" max="14088" width="8.875" style="1" customWidth="1"/>
    <col min="14089" max="14089" width="8.75" style="1" customWidth="1"/>
    <col min="14090" max="14090" width="10.25" style="1" customWidth="1"/>
    <col min="14091" max="14336" width="8.75" style="1"/>
    <col min="14337" max="14337" width="9.125" style="1" customWidth="1"/>
    <col min="14338" max="14338" width="5.25" style="1" customWidth="1"/>
    <col min="14339" max="14339" width="16.5" style="1" customWidth="1"/>
    <col min="14340" max="14343" width="8.75" style="1"/>
    <col min="14344" max="14344" width="8.875" style="1" customWidth="1"/>
    <col min="14345" max="14345" width="8.75" style="1" customWidth="1"/>
    <col min="14346" max="14346" width="10.25" style="1" customWidth="1"/>
    <col min="14347" max="14592" width="8.75" style="1"/>
    <col min="14593" max="14593" width="9.125" style="1" customWidth="1"/>
    <col min="14594" max="14594" width="5.25" style="1" customWidth="1"/>
    <col min="14595" max="14595" width="16.5" style="1" customWidth="1"/>
    <col min="14596" max="14599" width="8.75" style="1"/>
    <col min="14600" max="14600" width="8.875" style="1" customWidth="1"/>
    <col min="14601" max="14601" width="8.75" style="1" customWidth="1"/>
    <col min="14602" max="14602" width="10.25" style="1" customWidth="1"/>
    <col min="14603" max="14848" width="8.75" style="1"/>
    <col min="14849" max="14849" width="9.125" style="1" customWidth="1"/>
    <col min="14850" max="14850" width="5.25" style="1" customWidth="1"/>
    <col min="14851" max="14851" width="16.5" style="1" customWidth="1"/>
    <col min="14852" max="14855" width="8.75" style="1"/>
    <col min="14856" max="14856" width="8.875" style="1" customWidth="1"/>
    <col min="14857" max="14857" width="8.75" style="1" customWidth="1"/>
    <col min="14858" max="14858" width="10.25" style="1" customWidth="1"/>
    <col min="14859" max="15104" width="8.75" style="1"/>
    <col min="15105" max="15105" width="9.125" style="1" customWidth="1"/>
    <col min="15106" max="15106" width="5.25" style="1" customWidth="1"/>
    <col min="15107" max="15107" width="16.5" style="1" customWidth="1"/>
    <col min="15108" max="15111" width="8.75" style="1"/>
    <col min="15112" max="15112" width="8.875" style="1" customWidth="1"/>
    <col min="15113" max="15113" width="8.75" style="1" customWidth="1"/>
    <col min="15114" max="15114" width="10.25" style="1" customWidth="1"/>
    <col min="15115" max="15360" width="8.75" style="1"/>
    <col min="15361" max="15361" width="9.125" style="1" customWidth="1"/>
    <col min="15362" max="15362" width="5.25" style="1" customWidth="1"/>
    <col min="15363" max="15363" width="16.5" style="1" customWidth="1"/>
    <col min="15364" max="15367" width="8.75" style="1"/>
    <col min="15368" max="15368" width="8.875" style="1" customWidth="1"/>
    <col min="15369" max="15369" width="8.75" style="1" customWidth="1"/>
    <col min="15370" max="15370" width="10.25" style="1" customWidth="1"/>
    <col min="15371" max="15616" width="8.75" style="1"/>
    <col min="15617" max="15617" width="9.125" style="1" customWidth="1"/>
    <col min="15618" max="15618" width="5.25" style="1" customWidth="1"/>
    <col min="15619" max="15619" width="16.5" style="1" customWidth="1"/>
    <col min="15620" max="15623" width="8.75" style="1"/>
    <col min="15624" max="15624" width="8.875" style="1" customWidth="1"/>
    <col min="15625" max="15625" width="8.75" style="1" customWidth="1"/>
    <col min="15626" max="15626" width="10.25" style="1" customWidth="1"/>
    <col min="15627" max="15872" width="8.75" style="1"/>
    <col min="15873" max="15873" width="9.125" style="1" customWidth="1"/>
    <col min="15874" max="15874" width="5.25" style="1" customWidth="1"/>
    <col min="15875" max="15875" width="16.5" style="1" customWidth="1"/>
    <col min="15876" max="15879" width="8.75" style="1"/>
    <col min="15880" max="15880" width="8.875" style="1" customWidth="1"/>
    <col min="15881" max="15881" width="8.75" style="1" customWidth="1"/>
    <col min="15882" max="15882" width="10.25" style="1" customWidth="1"/>
    <col min="15883" max="16128" width="8.75" style="1"/>
    <col min="16129" max="16129" width="9.125" style="1" customWidth="1"/>
    <col min="16130" max="16130" width="5.25" style="1" customWidth="1"/>
    <col min="16131" max="16131" width="16.5" style="1" customWidth="1"/>
    <col min="16132" max="16135" width="8.75" style="1"/>
    <col min="16136" max="16136" width="8.875" style="1" customWidth="1"/>
    <col min="16137" max="16137" width="8.75" style="1" customWidth="1"/>
    <col min="16138" max="16138" width="10.25" style="1" customWidth="1"/>
    <col min="16139" max="16384" width="8.75" style="1"/>
  </cols>
  <sheetData>
    <row r="1" spans="1:11" ht="17.25" x14ac:dyDescent="0.15">
      <c r="A1" s="558" t="s">
        <v>379</v>
      </c>
      <c r="B1" s="559"/>
      <c r="C1" s="559"/>
      <c r="D1" s="559"/>
      <c r="E1" s="559"/>
      <c r="F1" s="559"/>
      <c r="G1" s="559"/>
      <c r="H1" s="559"/>
    </row>
    <row r="2" spans="1:11" ht="17.25" x14ac:dyDescent="0.15">
      <c r="A2" s="558" t="s">
        <v>227</v>
      </c>
      <c r="B2" s="559"/>
      <c r="C2" s="559"/>
      <c r="D2" s="559"/>
      <c r="E2" s="559"/>
      <c r="F2" s="559"/>
      <c r="G2" s="559"/>
      <c r="H2" s="559"/>
    </row>
    <row r="3" spans="1:11" ht="20.100000000000001" customHeight="1" x14ac:dyDescent="0.15">
      <c r="A3" s="561" t="s">
        <v>226</v>
      </c>
      <c r="B3" s="562"/>
      <c r="C3" s="562"/>
      <c r="D3" s="562"/>
      <c r="E3" s="562"/>
      <c r="F3" s="562"/>
      <c r="G3" s="562"/>
      <c r="H3" s="563"/>
    </row>
    <row r="4" spans="1:11" ht="24" customHeight="1" x14ac:dyDescent="0.15">
      <c r="B4" s="560" t="s">
        <v>209</v>
      </c>
      <c r="C4" s="560"/>
      <c r="D4" s="148" t="s">
        <v>152</v>
      </c>
      <c r="E4" s="149" t="s">
        <v>151</v>
      </c>
      <c r="F4" s="150" t="s">
        <v>179</v>
      </c>
      <c r="G4" s="151" t="s">
        <v>210</v>
      </c>
    </row>
    <row r="5" spans="1:11" ht="13.5" customHeight="1" x14ac:dyDescent="0.15">
      <c r="A5" s="548">
        <v>1</v>
      </c>
      <c r="B5" s="549" t="s">
        <v>153</v>
      </c>
      <c r="C5" s="551" t="str">
        <f>VLOOKUP(B5,■!$A$2:$D$27,2,0)</f>
        <v>緑が丘YFC</v>
      </c>
      <c r="D5" s="553">
        <f ca="1">VLOOKUP(B5,■!$A$2:$D$27,4,0)</f>
        <v>5</v>
      </c>
      <c r="E5" s="555">
        <f ca="1">VLOOKUP(B5,■!$A$2:$D$27,3,0)</f>
        <v>4</v>
      </c>
      <c r="F5" s="544">
        <f ca="1">IF(E5=0,0,D5/(E5*3))</f>
        <v>0.41666666666666669</v>
      </c>
      <c r="G5" s="546" t="str">
        <f ca="1">RANK(F5,$F$5:$F$56,0)&amp;"位"</f>
        <v>13位</v>
      </c>
    </row>
    <row r="6" spans="1:11" ht="13.5" customHeight="1" x14ac:dyDescent="0.15">
      <c r="A6" s="548"/>
      <c r="B6" s="550"/>
      <c r="C6" s="552"/>
      <c r="D6" s="554"/>
      <c r="E6" s="556"/>
      <c r="F6" s="545"/>
      <c r="G6" s="547"/>
    </row>
    <row r="7" spans="1:11" ht="13.5" customHeight="1" x14ac:dyDescent="0.15">
      <c r="A7" s="548">
        <v>2</v>
      </c>
      <c r="B7" s="549" t="s">
        <v>154</v>
      </c>
      <c r="C7" s="551" t="str">
        <f>VLOOKUP(B7,■!$A$2:$D$27,2,0)</f>
        <v>FCアネーロ・U-10</v>
      </c>
      <c r="D7" s="553">
        <f ca="1">VLOOKUP(B7,■!$A$2:$D$27,4,0)</f>
        <v>0</v>
      </c>
      <c r="E7" s="555">
        <f ca="1">VLOOKUP(B7,■!$A$2:$D$27,3,0)</f>
        <v>4</v>
      </c>
      <c r="F7" s="544">
        <f ca="1">IF(E7=0,0,D7/(E7*3))</f>
        <v>0</v>
      </c>
      <c r="G7" s="546" t="str">
        <f ca="1">RANK(F7,$F$5:$F$56,0)&amp;"位"</f>
        <v>25位</v>
      </c>
      <c r="H7" s="4"/>
      <c r="I7" s="6"/>
      <c r="J7" s="7"/>
      <c r="K7" s="7"/>
    </row>
    <row r="8" spans="1:11" ht="13.5" customHeight="1" x14ac:dyDescent="0.15">
      <c r="A8" s="548"/>
      <c r="B8" s="550"/>
      <c r="C8" s="552"/>
      <c r="D8" s="554"/>
      <c r="E8" s="556"/>
      <c r="F8" s="545"/>
      <c r="G8" s="547"/>
      <c r="H8" s="4"/>
      <c r="I8" s="6"/>
      <c r="J8" s="7"/>
      <c r="K8" s="7"/>
    </row>
    <row r="9" spans="1:11" ht="13.5" customHeight="1" x14ac:dyDescent="0.15">
      <c r="A9" s="548">
        <v>3</v>
      </c>
      <c r="B9" s="549" t="s">
        <v>155</v>
      </c>
      <c r="C9" s="551" t="str">
        <f>VLOOKUP(B9,■!$A$2:$D$27,2,0)</f>
        <v>シャルムグランツSC</v>
      </c>
      <c r="D9" s="553">
        <f ca="1">VLOOKUP(B9,■!$A$2:$D$27,4,0)</f>
        <v>4</v>
      </c>
      <c r="E9" s="555">
        <f ca="1">VLOOKUP(B9,■!$A$2:$D$27,3,0)</f>
        <v>4</v>
      </c>
      <c r="F9" s="544">
        <f ca="1">IF(E9=0,0,D9/(E9*3))</f>
        <v>0.33333333333333331</v>
      </c>
      <c r="G9" s="546" t="str">
        <f ca="1">RANK(F9,$F$5:$F$56,0)&amp;"位"</f>
        <v>16位</v>
      </c>
      <c r="H9" s="4"/>
    </row>
    <row r="10" spans="1:11" ht="13.5" customHeight="1" x14ac:dyDescent="0.15">
      <c r="A10" s="548"/>
      <c r="B10" s="550"/>
      <c r="C10" s="552"/>
      <c r="D10" s="554"/>
      <c r="E10" s="556"/>
      <c r="F10" s="545"/>
      <c r="G10" s="547"/>
      <c r="H10" s="4"/>
    </row>
    <row r="11" spans="1:11" ht="13.5" customHeight="1" x14ac:dyDescent="0.15">
      <c r="A11" s="548">
        <v>4</v>
      </c>
      <c r="B11" s="549" t="s">
        <v>156</v>
      </c>
      <c r="C11" s="551" t="str">
        <f>VLOOKUP(B11,■!$A$2:$D$27,2,0)</f>
        <v>ともぞうSC</v>
      </c>
      <c r="D11" s="553">
        <f ca="1">VLOOKUP(B11,■!$A$2:$D$27,4,0)</f>
        <v>12</v>
      </c>
      <c r="E11" s="555">
        <f ca="1">VLOOKUP(B11,■!$A$2:$D$27,3,0)</f>
        <v>4</v>
      </c>
      <c r="F11" s="544">
        <f ca="1">IF(E11=0,0,D11/(E11*3))</f>
        <v>1</v>
      </c>
      <c r="G11" s="546" t="str">
        <f ca="1">RANK(F11,$F$5:$F$56,0)&amp;"位"</f>
        <v>1位</v>
      </c>
      <c r="H11" s="4"/>
    </row>
    <row r="12" spans="1:11" ht="13.5" customHeight="1" x14ac:dyDescent="0.15">
      <c r="A12" s="548"/>
      <c r="B12" s="550"/>
      <c r="C12" s="552"/>
      <c r="D12" s="554"/>
      <c r="E12" s="556"/>
      <c r="F12" s="545"/>
      <c r="G12" s="547"/>
      <c r="H12" s="4"/>
      <c r="I12" s="8"/>
    </row>
    <row r="13" spans="1:11" ht="13.5" customHeight="1" x14ac:dyDescent="0.15">
      <c r="A13" s="548">
        <v>5</v>
      </c>
      <c r="B13" s="549" t="s">
        <v>157</v>
      </c>
      <c r="C13" s="551" t="str">
        <f>VLOOKUP(B13,■!$A$2:$D$27,2,0)</f>
        <v>FCアリーバ</v>
      </c>
      <c r="D13" s="553">
        <f ca="1">VLOOKUP(B13,■!$A$2:$D$27,4,0)</f>
        <v>3</v>
      </c>
      <c r="E13" s="555">
        <f ca="1">VLOOKUP(B13,■!$A$2:$D$27,3,0)</f>
        <v>4</v>
      </c>
      <c r="F13" s="544">
        <f ca="1">IF(E13=0,0,D13/(E13*3))</f>
        <v>0.25</v>
      </c>
      <c r="G13" s="546" t="str">
        <f ca="1">RANK(F13,$F$5:$F$56,0)&amp;"位"</f>
        <v>19位</v>
      </c>
      <c r="H13" s="4"/>
      <c r="I13" s="8"/>
    </row>
    <row r="14" spans="1:11" ht="13.5" customHeight="1" x14ac:dyDescent="0.15">
      <c r="A14" s="548"/>
      <c r="B14" s="550"/>
      <c r="C14" s="552"/>
      <c r="D14" s="554"/>
      <c r="E14" s="556"/>
      <c r="F14" s="545"/>
      <c r="G14" s="547"/>
      <c r="H14" s="4"/>
      <c r="I14" s="8"/>
    </row>
    <row r="15" spans="1:11" ht="13.5" customHeight="1" x14ac:dyDescent="0.15">
      <c r="A15" s="548">
        <v>6</v>
      </c>
      <c r="B15" s="549" t="s">
        <v>158</v>
      </c>
      <c r="C15" s="551" t="str">
        <f>VLOOKUP(B15,■!$A$2:$D$27,2,0)</f>
        <v>清原シザーズ</v>
      </c>
      <c r="D15" s="553">
        <f ca="1">VLOOKUP(B15,■!$A$2:$D$27,4,0)</f>
        <v>6</v>
      </c>
      <c r="E15" s="555">
        <f ca="1">VLOOKUP(B15,■!$A$2:$D$27,3,0)</f>
        <v>4</v>
      </c>
      <c r="F15" s="544">
        <f ca="1">IF(E15=0,0,D15/(E15*3))</f>
        <v>0.5</v>
      </c>
      <c r="G15" s="546" t="str">
        <f ca="1">RANK(F15,$F$5:$F$56,0)&amp;"位"</f>
        <v>9位</v>
      </c>
      <c r="H15" s="4"/>
      <c r="I15" s="8"/>
    </row>
    <row r="16" spans="1:11" ht="13.5" customHeight="1" x14ac:dyDescent="0.15">
      <c r="A16" s="548"/>
      <c r="B16" s="550"/>
      <c r="C16" s="552"/>
      <c r="D16" s="554"/>
      <c r="E16" s="556"/>
      <c r="F16" s="545"/>
      <c r="G16" s="547"/>
      <c r="H16" s="4"/>
      <c r="I16" s="8"/>
    </row>
    <row r="17" spans="1:9" ht="13.5" customHeight="1" x14ac:dyDescent="0.15">
      <c r="A17" s="548">
        <v>7</v>
      </c>
      <c r="B17" s="549" t="s">
        <v>159</v>
      </c>
      <c r="C17" s="551" t="str">
        <f>VLOOKUP(B17,■!$A$2:$D$27,2,0)</f>
        <v>栃木SC U-10</v>
      </c>
      <c r="D17" s="553">
        <f ca="1">VLOOKUP(B17,■!$A$2:$D$27,4,0)</f>
        <v>10</v>
      </c>
      <c r="E17" s="555">
        <f ca="1">VLOOKUP(B17,■!$A$2:$D$27,3,0)</f>
        <v>4</v>
      </c>
      <c r="F17" s="544">
        <f ca="1">IF(E17=0,0,D17/(E17*3))</f>
        <v>0.83333333333333337</v>
      </c>
      <c r="G17" s="546" t="str">
        <f ca="1">RANK(F17,$F$5:$F$56,0)&amp;"位"</f>
        <v>4位</v>
      </c>
      <c r="H17" s="4"/>
    </row>
    <row r="18" spans="1:9" ht="13.5" customHeight="1" x14ac:dyDescent="0.15">
      <c r="A18" s="548"/>
      <c r="B18" s="550"/>
      <c r="C18" s="552"/>
      <c r="D18" s="554"/>
      <c r="E18" s="556"/>
      <c r="F18" s="545"/>
      <c r="G18" s="547"/>
      <c r="H18" s="4"/>
    </row>
    <row r="19" spans="1:9" ht="13.5" customHeight="1" x14ac:dyDescent="0.15">
      <c r="A19" s="548">
        <v>8</v>
      </c>
      <c r="B19" s="549" t="s">
        <v>160</v>
      </c>
      <c r="C19" s="551" t="str">
        <f>VLOOKUP(B19,■!$A$2:$D$27,2,0)</f>
        <v>姿川第一FC</v>
      </c>
      <c r="D19" s="553">
        <f ca="1">VLOOKUP(B19,■!$A$2:$D$27,4,0)</f>
        <v>4</v>
      </c>
      <c r="E19" s="555">
        <f ca="1">VLOOKUP(B19,■!$A$2:$D$27,3,0)</f>
        <v>4</v>
      </c>
      <c r="F19" s="544">
        <f ca="1">IF(E19=0,0,D19/(E19*3))</f>
        <v>0.33333333333333331</v>
      </c>
      <c r="G19" s="546" t="str">
        <f ca="1">RANK(F19,$F$5:$F$56,0)&amp;"位"</f>
        <v>16位</v>
      </c>
      <c r="H19" s="4"/>
      <c r="I19" s="8"/>
    </row>
    <row r="20" spans="1:9" ht="13.5" customHeight="1" x14ac:dyDescent="0.15">
      <c r="A20" s="548"/>
      <c r="B20" s="550"/>
      <c r="C20" s="552"/>
      <c r="D20" s="554"/>
      <c r="E20" s="556"/>
      <c r="F20" s="545"/>
      <c r="G20" s="547"/>
      <c r="H20" s="4"/>
      <c r="I20" s="8"/>
    </row>
    <row r="21" spans="1:9" ht="13.5" customHeight="1" x14ac:dyDescent="0.15">
      <c r="A21" s="548">
        <v>9</v>
      </c>
      <c r="B21" s="549" t="s">
        <v>161</v>
      </c>
      <c r="C21" s="551" t="str">
        <f>VLOOKUP(B21,■!$A$2:$D$27,2,0)</f>
        <v>union sc U-10</v>
      </c>
      <c r="D21" s="553">
        <f ca="1">VLOOKUP(B21,■!$A$2:$D$27,4,0)</f>
        <v>7</v>
      </c>
      <c r="E21" s="555">
        <f ca="1">VLOOKUP(B21,■!$A$2:$D$27,3,0)</f>
        <v>4</v>
      </c>
      <c r="F21" s="544">
        <f ca="1">IF(E21=0,0,D21/(E21*3))</f>
        <v>0.58333333333333337</v>
      </c>
      <c r="G21" s="546" t="str">
        <f ca="1">RANK(F21,$F$5:$F$56,0)&amp;"位"</f>
        <v>6位</v>
      </c>
      <c r="H21" s="4"/>
      <c r="I21" s="8"/>
    </row>
    <row r="22" spans="1:9" ht="13.5" customHeight="1" x14ac:dyDescent="0.15">
      <c r="A22" s="548"/>
      <c r="B22" s="550"/>
      <c r="C22" s="552"/>
      <c r="D22" s="554"/>
      <c r="E22" s="556"/>
      <c r="F22" s="545"/>
      <c r="G22" s="547"/>
      <c r="H22" s="4"/>
      <c r="I22" s="8"/>
    </row>
    <row r="23" spans="1:9" ht="13.5" customHeight="1" x14ac:dyDescent="0.15">
      <c r="A23" s="548">
        <v>10</v>
      </c>
      <c r="B23" s="549" t="s">
        <v>162</v>
      </c>
      <c r="C23" s="551" t="str">
        <f>VLOOKUP(B23,■!$A$2:$D$27,2,0)</f>
        <v>豊郷JFC宇都宮</v>
      </c>
      <c r="D23" s="553">
        <f ca="1">VLOOKUP(B23,■!$A$2:$D$27,4,0)</f>
        <v>1</v>
      </c>
      <c r="E23" s="555">
        <f ca="1">VLOOKUP(B23,■!$A$2:$D$27,3,0)</f>
        <v>4</v>
      </c>
      <c r="F23" s="544">
        <f ca="1">IF(E23=0,0,D23/(E23*3))</f>
        <v>8.3333333333333329E-2</v>
      </c>
      <c r="G23" s="546" t="str">
        <f ca="1">RANK(F23,$F$5:$F$56,0)&amp;"位"</f>
        <v>24位</v>
      </c>
      <c r="H23" s="4"/>
      <c r="I23" s="8"/>
    </row>
    <row r="24" spans="1:9" ht="13.5" customHeight="1" x14ac:dyDescent="0.15">
      <c r="A24" s="548"/>
      <c r="B24" s="550"/>
      <c r="C24" s="552"/>
      <c r="D24" s="554"/>
      <c r="E24" s="556"/>
      <c r="F24" s="545"/>
      <c r="G24" s="547"/>
      <c r="H24" s="4"/>
      <c r="I24" s="8"/>
    </row>
    <row r="25" spans="1:9" ht="13.5" customHeight="1" x14ac:dyDescent="0.15">
      <c r="A25" s="548">
        <v>11</v>
      </c>
      <c r="B25" s="549" t="s">
        <v>163</v>
      </c>
      <c r="C25" s="551" t="str">
        <f>VLOOKUP(B25,■!$A$2:$D$27,2,0)</f>
        <v>FCみらい</v>
      </c>
      <c r="D25" s="553">
        <f ca="1">VLOOKUP(B25,■!$A$2:$D$27,4,0)</f>
        <v>5</v>
      </c>
      <c r="E25" s="555">
        <f ca="1">VLOOKUP(B25,■!$A$2:$D$27,3,0)</f>
        <v>4</v>
      </c>
      <c r="F25" s="544">
        <f ca="1">IF(E25=0,0,D25/(E25*3))</f>
        <v>0.41666666666666669</v>
      </c>
      <c r="G25" s="546" t="str">
        <f ca="1">RANK(F25,$F$5:$F$56,0)&amp;"位"</f>
        <v>13位</v>
      </c>
      <c r="H25" s="4"/>
      <c r="I25" s="8"/>
    </row>
    <row r="26" spans="1:9" ht="13.5" customHeight="1" x14ac:dyDescent="0.15">
      <c r="A26" s="548"/>
      <c r="B26" s="550"/>
      <c r="C26" s="552"/>
      <c r="D26" s="554"/>
      <c r="E26" s="556"/>
      <c r="F26" s="545"/>
      <c r="G26" s="547"/>
      <c r="H26" s="4"/>
      <c r="I26" s="8"/>
    </row>
    <row r="27" spans="1:9" ht="13.5" customHeight="1" x14ac:dyDescent="0.15">
      <c r="A27" s="548">
        <v>12</v>
      </c>
      <c r="B27" s="549" t="s">
        <v>164</v>
      </c>
      <c r="C27" s="551" t="str">
        <f>VLOOKUP(B27,■!$A$2:$D$27,2,0)</f>
        <v>ブラッドレスSS</v>
      </c>
      <c r="D27" s="553">
        <f ca="1">VLOOKUP(B27,■!$A$2:$D$27,4,0)</f>
        <v>8</v>
      </c>
      <c r="E27" s="555">
        <f ca="1">VLOOKUP(B27,■!$A$2:$D$27,3,0)</f>
        <v>4</v>
      </c>
      <c r="F27" s="544">
        <f ca="1">IF(E27=0,0,D27/(E27*3))</f>
        <v>0.66666666666666663</v>
      </c>
      <c r="G27" s="546" t="str">
        <f ca="1">RANK(F27,$F$5:$F$56,0)&amp;"位"</f>
        <v>5位</v>
      </c>
      <c r="H27" s="4"/>
      <c r="I27" s="8"/>
    </row>
    <row r="28" spans="1:9" ht="13.5" customHeight="1" x14ac:dyDescent="0.15">
      <c r="A28" s="548"/>
      <c r="B28" s="550"/>
      <c r="C28" s="552"/>
      <c r="D28" s="554"/>
      <c r="E28" s="556"/>
      <c r="F28" s="545"/>
      <c r="G28" s="547"/>
      <c r="H28" s="4"/>
      <c r="I28" s="8"/>
    </row>
    <row r="29" spans="1:9" ht="13.5" customHeight="1" x14ac:dyDescent="0.15">
      <c r="A29" s="548">
        <v>13</v>
      </c>
      <c r="B29" s="549" t="s">
        <v>165</v>
      </c>
      <c r="C29" s="551" t="str">
        <f>VLOOKUP(B29,■!$A$2:$D$27,2,0)</f>
        <v>カテット白沢SS</v>
      </c>
      <c r="D29" s="553">
        <f ca="1">VLOOKUP(B29,■!$A$2:$D$27,4,0)</f>
        <v>6</v>
      </c>
      <c r="E29" s="555">
        <f ca="1">VLOOKUP(B29,■!$A$2:$D$27,3,0)</f>
        <v>4</v>
      </c>
      <c r="F29" s="544">
        <f ca="1">IF(E29=0,0,D29/(E29*3))</f>
        <v>0.5</v>
      </c>
      <c r="G29" s="546" t="str">
        <f ca="1">RANK(F29,$F$5:$F$56,0)&amp;"位"</f>
        <v>9位</v>
      </c>
      <c r="H29" s="4"/>
      <c r="I29" s="8"/>
    </row>
    <row r="30" spans="1:9" ht="13.5" customHeight="1" x14ac:dyDescent="0.15">
      <c r="A30" s="548"/>
      <c r="B30" s="550"/>
      <c r="C30" s="552"/>
      <c r="D30" s="554"/>
      <c r="E30" s="556"/>
      <c r="F30" s="545"/>
      <c r="G30" s="547"/>
      <c r="H30" s="4"/>
      <c r="I30" s="8"/>
    </row>
    <row r="31" spans="1:9" ht="13.5" customHeight="1" x14ac:dyDescent="0.15">
      <c r="A31" s="548">
        <v>14</v>
      </c>
      <c r="B31" s="549" t="s">
        <v>166</v>
      </c>
      <c r="C31" s="551" t="str">
        <f>VLOOKUP(B31,■!$A$2:$D$27,2,0)</f>
        <v>FCグランディール</v>
      </c>
      <c r="D31" s="553">
        <f ca="1">VLOOKUP(B31,■!$A$2:$D$27,4,0)</f>
        <v>6</v>
      </c>
      <c r="E31" s="555">
        <f ca="1">VLOOKUP(B31,■!$A$2:$D$27,3,0)</f>
        <v>4</v>
      </c>
      <c r="F31" s="544">
        <f ca="1">IF(E31=0,0,D31/(E31*3))</f>
        <v>0.5</v>
      </c>
      <c r="G31" s="546" t="str">
        <f ca="1">RANK(F31,$F$5:$F$56,0)&amp;"位"</f>
        <v>9位</v>
      </c>
      <c r="H31" s="4"/>
      <c r="I31" s="8"/>
    </row>
    <row r="32" spans="1:9" ht="13.5" customHeight="1" x14ac:dyDescent="0.15">
      <c r="A32" s="548"/>
      <c r="B32" s="550"/>
      <c r="C32" s="552"/>
      <c r="D32" s="554"/>
      <c r="E32" s="556"/>
      <c r="F32" s="545"/>
      <c r="G32" s="547"/>
      <c r="H32" s="4"/>
      <c r="I32" s="8"/>
    </row>
    <row r="33" spans="1:11" ht="13.5" customHeight="1" x14ac:dyDescent="0.15">
      <c r="A33" s="548">
        <v>15</v>
      </c>
      <c r="B33" s="549" t="s">
        <v>167</v>
      </c>
      <c r="C33" s="551" t="str">
        <f>VLOOKUP(B33,■!$A$2:$D$27,2,0)</f>
        <v>富士見SSS</v>
      </c>
      <c r="D33" s="553">
        <f ca="1">VLOOKUP(B33,■!$A$2:$D$27,4,0)</f>
        <v>2</v>
      </c>
      <c r="E33" s="555">
        <f ca="1">VLOOKUP(B33,■!$A$2:$D$27,3,0)</f>
        <v>4</v>
      </c>
      <c r="F33" s="544">
        <f ca="1">IF(E33=0,0,D33/(E33*3))</f>
        <v>0.16666666666666666</v>
      </c>
      <c r="G33" s="546" t="str">
        <f ca="1">RANK(F33,$F$5:$F$56,0)&amp;"位"</f>
        <v>22位</v>
      </c>
      <c r="H33" s="5"/>
      <c r="I33" s="8"/>
    </row>
    <row r="34" spans="1:11" ht="13.5" customHeight="1" x14ac:dyDescent="0.15">
      <c r="A34" s="548"/>
      <c r="B34" s="550"/>
      <c r="C34" s="552"/>
      <c r="D34" s="554"/>
      <c r="E34" s="556"/>
      <c r="F34" s="545"/>
      <c r="G34" s="547"/>
      <c r="H34" s="5"/>
      <c r="I34" s="8"/>
    </row>
    <row r="35" spans="1:11" ht="13.5" customHeight="1" x14ac:dyDescent="0.15">
      <c r="A35" s="548">
        <v>16</v>
      </c>
      <c r="B35" s="549" t="s">
        <v>168</v>
      </c>
      <c r="C35" s="551" t="str">
        <f>VLOOKUP(B35,■!$A$2:$D$27,2,0)</f>
        <v>国本JSC</v>
      </c>
      <c r="D35" s="553">
        <f ca="1">VLOOKUP(B35,■!$A$2:$D$27,4,0)</f>
        <v>3</v>
      </c>
      <c r="E35" s="555">
        <f ca="1">VLOOKUP(B35,■!$A$2:$D$27,3,0)</f>
        <v>4</v>
      </c>
      <c r="F35" s="544">
        <f ca="1">IF(E35=0,0,D35/(E35*3))</f>
        <v>0.25</v>
      </c>
      <c r="G35" s="546" t="str">
        <f ca="1">RANK(F35,$F$5:$F$56,0)&amp;"位"</f>
        <v>19位</v>
      </c>
      <c r="H35" s="5"/>
      <c r="I35" s="8"/>
    </row>
    <row r="36" spans="1:11" ht="13.5" customHeight="1" x14ac:dyDescent="0.15">
      <c r="A36" s="548"/>
      <c r="B36" s="550"/>
      <c r="C36" s="552"/>
      <c r="D36" s="554"/>
      <c r="E36" s="556"/>
      <c r="F36" s="545"/>
      <c r="G36" s="547"/>
      <c r="H36" s="5"/>
      <c r="I36" s="8"/>
    </row>
    <row r="37" spans="1:11" ht="13.5" customHeight="1" x14ac:dyDescent="0.15">
      <c r="A37" s="548">
        <v>17</v>
      </c>
      <c r="B37" s="549" t="s">
        <v>169</v>
      </c>
      <c r="C37" s="551" t="str">
        <f>VLOOKUP(B37,■!$A$2:$D$27,2,0)</f>
        <v>FCペンサーレ</v>
      </c>
      <c r="D37" s="553">
        <f ca="1">VLOOKUP(B37,■!$A$2:$D$27,4,0)</f>
        <v>6</v>
      </c>
      <c r="E37" s="555">
        <f ca="1">VLOOKUP(B37,■!$A$2:$D$27,3,0)</f>
        <v>4</v>
      </c>
      <c r="F37" s="544">
        <f ca="1">IF(E37=0,0,D37/(E37*3))</f>
        <v>0.5</v>
      </c>
      <c r="G37" s="546" t="str">
        <f ca="1">RANK(F37,$F$5:$F$56,0)&amp;"位"</f>
        <v>9位</v>
      </c>
      <c r="H37" s="5"/>
      <c r="I37" s="8"/>
    </row>
    <row r="38" spans="1:11" ht="13.5" customHeight="1" x14ac:dyDescent="0.15">
      <c r="A38" s="548"/>
      <c r="B38" s="550"/>
      <c r="C38" s="552"/>
      <c r="D38" s="554"/>
      <c r="E38" s="556"/>
      <c r="F38" s="545"/>
      <c r="G38" s="547"/>
      <c r="H38" s="5"/>
      <c r="I38" s="8"/>
    </row>
    <row r="39" spans="1:11" ht="13.5" customHeight="1" x14ac:dyDescent="0.15">
      <c r="A39" s="548">
        <v>18</v>
      </c>
      <c r="B39" s="549" t="s">
        <v>170</v>
      </c>
      <c r="C39" s="551" t="str">
        <f>VLOOKUP(B39,■!$A$2:$D$27,2,0)</f>
        <v>石井FC</v>
      </c>
      <c r="D39" s="553">
        <f ca="1">VLOOKUP(B39,■!$A$2:$D$27,4,0)</f>
        <v>7</v>
      </c>
      <c r="E39" s="555">
        <f ca="1">VLOOKUP(B39,■!$A$2:$D$27,3,0)</f>
        <v>4</v>
      </c>
      <c r="F39" s="544">
        <f ca="1">IF(E39=0,0,D39/(E39*3))</f>
        <v>0.58333333333333337</v>
      </c>
      <c r="G39" s="546" t="str">
        <f ca="1">RANK(F39,$F$5:$F$56,0)&amp;"位"</f>
        <v>6位</v>
      </c>
      <c r="H39" s="5"/>
      <c r="I39" s="8"/>
    </row>
    <row r="40" spans="1:11" ht="13.5" customHeight="1" x14ac:dyDescent="0.15">
      <c r="A40" s="548"/>
      <c r="B40" s="550"/>
      <c r="C40" s="552"/>
      <c r="D40" s="554"/>
      <c r="E40" s="556"/>
      <c r="F40" s="545"/>
      <c r="G40" s="547"/>
      <c r="H40" s="5"/>
      <c r="I40" s="8"/>
    </row>
    <row r="41" spans="1:11" ht="13.5" customHeight="1" x14ac:dyDescent="0.15">
      <c r="A41" s="548">
        <v>19</v>
      </c>
      <c r="B41" s="549" t="s">
        <v>171</v>
      </c>
      <c r="C41" s="551" t="str">
        <f>VLOOKUP(B41,■!$A$2:$D$27,2,0)</f>
        <v>サウス宇都宮SC</v>
      </c>
      <c r="D41" s="553">
        <f ca="1">VLOOKUP(B41,■!$A$2:$D$27,4,0)</f>
        <v>2</v>
      </c>
      <c r="E41" s="555">
        <f ca="1">VLOOKUP(B41,■!$A$2:$D$27,3,0)</f>
        <v>4</v>
      </c>
      <c r="F41" s="544">
        <f ca="1">IF(E41=0,0,D41/(E41*3))</f>
        <v>0.16666666666666666</v>
      </c>
      <c r="G41" s="546" t="str">
        <f ca="1">RANK(F41,$F$5:$F$56,0)&amp;"位"</f>
        <v>22位</v>
      </c>
      <c r="H41" s="5"/>
      <c r="I41" s="8"/>
    </row>
    <row r="42" spans="1:11" ht="13.5" customHeight="1" x14ac:dyDescent="0.15">
      <c r="A42" s="548"/>
      <c r="B42" s="550"/>
      <c r="C42" s="552"/>
      <c r="D42" s="554"/>
      <c r="E42" s="556"/>
      <c r="F42" s="545"/>
      <c r="G42" s="547"/>
      <c r="H42" s="5"/>
      <c r="I42" s="8"/>
    </row>
    <row r="43" spans="1:11" ht="13.5" customHeight="1" x14ac:dyDescent="0.15">
      <c r="A43" s="548">
        <v>20</v>
      </c>
      <c r="B43" s="549" t="s">
        <v>172</v>
      </c>
      <c r="C43" s="551" t="str">
        <f>VLOOKUP(B43,■!$A$2:$D$27,2,0)</f>
        <v>宇都宮北部FCトレ</v>
      </c>
      <c r="D43" s="553">
        <f ca="1">VLOOKUP(B43,■!$A$2:$D$27,4,0)</f>
        <v>3</v>
      </c>
      <c r="E43" s="555">
        <f ca="1">VLOOKUP(B43,■!$A$2:$D$27,3,0)</f>
        <v>4</v>
      </c>
      <c r="F43" s="544">
        <f ca="1">IF(E43=0,0,D43/(E43*3))</f>
        <v>0.25</v>
      </c>
      <c r="G43" s="546" t="str">
        <f ca="1">RANK(F43,$F$5:$F$56,0)&amp;"位"</f>
        <v>19位</v>
      </c>
      <c r="H43" s="5"/>
      <c r="I43" s="8"/>
      <c r="J43" s="9"/>
      <c r="K43" s="9"/>
    </row>
    <row r="44" spans="1:11" ht="13.5" customHeight="1" x14ac:dyDescent="0.15">
      <c r="A44" s="548"/>
      <c r="B44" s="550"/>
      <c r="C44" s="552"/>
      <c r="D44" s="554"/>
      <c r="E44" s="556"/>
      <c r="F44" s="545"/>
      <c r="G44" s="547"/>
      <c r="H44" s="5"/>
      <c r="I44" s="8"/>
      <c r="J44" s="9"/>
      <c r="K44" s="9"/>
    </row>
    <row r="45" spans="1:11" ht="13.5" customHeight="1" x14ac:dyDescent="0.15">
      <c r="A45" s="548">
        <v>21</v>
      </c>
      <c r="B45" s="549" t="s">
        <v>173</v>
      </c>
      <c r="C45" s="551" t="str">
        <f>VLOOKUP(B45,■!$A$2:$D$27,2,0)</f>
        <v>ＳＵＧＡＯ SC</v>
      </c>
      <c r="D45" s="553">
        <f ca="1">VLOOKUP(B45,■!$A$2:$D$27,4,0)</f>
        <v>5</v>
      </c>
      <c r="E45" s="555">
        <f ca="1">VLOOKUP(B45,■!$A$2:$D$27,3,0)</f>
        <v>4</v>
      </c>
      <c r="F45" s="544">
        <f ca="1">IF(E45=0,0,D45/(E45*3))</f>
        <v>0.41666666666666669</v>
      </c>
      <c r="G45" s="546" t="str">
        <f ca="1">RANK(F45,$F$5:$F$56,0)&amp;"位"</f>
        <v>13位</v>
      </c>
      <c r="H45" s="5"/>
      <c r="I45" s="8"/>
      <c r="J45" s="9"/>
      <c r="K45" s="9"/>
    </row>
    <row r="46" spans="1:11" ht="13.5" customHeight="1" x14ac:dyDescent="0.15">
      <c r="A46" s="548"/>
      <c r="B46" s="550"/>
      <c r="C46" s="552"/>
      <c r="D46" s="554"/>
      <c r="E46" s="556"/>
      <c r="F46" s="545"/>
      <c r="G46" s="547"/>
      <c r="H46" s="5"/>
      <c r="I46" s="8"/>
      <c r="J46" s="9"/>
      <c r="K46" s="9"/>
    </row>
    <row r="47" spans="1:11" ht="13.5" customHeight="1" x14ac:dyDescent="0.15">
      <c r="A47" s="548">
        <v>22</v>
      </c>
      <c r="B47" s="549" t="s">
        <v>174</v>
      </c>
      <c r="C47" s="551" t="str">
        <f>VLOOKUP(B47,■!$A$2:$D$27,2,0)</f>
        <v>S4スペランツァ</v>
      </c>
      <c r="D47" s="553">
        <f ca="1">VLOOKUP(B47,■!$A$2:$D$27,4,0)</f>
        <v>12</v>
      </c>
      <c r="E47" s="555">
        <f ca="1">VLOOKUP(B47,■!$A$2:$D$27,3,0)</f>
        <v>4</v>
      </c>
      <c r="F47" s="544">
        <f ca="1">IF(E47=0,0,D47/(E47*3))</f>
        <v>1</v>
      </c>
      <c r="G47" s="546" t="str">
        <f ca="1">RANK(F47,$F$5:$F$56,0)&amp;"位"</f>
        <v>1位</v>
      </c>
      <c r="H47" s="5"/>
      <c r="I47" s="8"/>
      <c r="J47" s="9"/>
      <c r="K47" s="9"/>
    </row>
    <row r="48" spans="1:11" ht="13.5" customHeight="1" x14ac:dyDescent="0.15">
      <c r="A48" s="548"/>
      <c r="B48" s="550"/>
      <c r="C48" s="552"/>
      <c r="D48" s="554"/>
      <c r="E48" s="556"/>
      <c r="F48" s="545"/>
      <c r="G48" s="547"/>
      <c r="H48" s="5"/>
      <c r="I48" s="8"/>
      <c r="J48" s="9"/>
      <c r="K48" s="9"/>
    </row>
    <row r="49" spans="1:9" ht="13.5" customHeight="1" x14ac:dyDescent="0.15">
      <c r="A49" s="548">
        <v>23</v>
      </c>
      <c r="B49" s="549" t="s">
        <v>175</v>
      </c>
      <c r="C49" s="551" t="str">
        <f>VLOOKUP(B49,■!$A$2:$D$27,2,0)</f>
        <v>雀宮FC</v>
      </c>
      <c r="D49" s="553">
        <f ca="1">VLOOKUP(B49,■!$A$2:$D$27,4,0)</f>
        <v>7</v>
      </c>
      <c r="E49" s="555">
        <f ca="1">VLOOKUP(B49,■!$A$2:$D$27,3,0)</f>
        <v>4</v>
      </c>
      <c r="F49" s="544">
        <f ca="1">IF(E49=0,0,D49/(E49*3))</f>
        <v>0.58333333333333337</v>
      </c>
      <c r="G49" s="546" t="str">
        <f ca="1">RANK(F49,$F$5:$F$56,0)&amp;"位"</f>
        <v>6位</v>
      </c>
      <c r="H49" s="5"/>
      <c r="I49" s="8"/>
    </row>
    <row r="50" spans="1:9" ht="13.5" customHeight="1" x14ac:dyDescent="0.15">
      <c r="A50" s="548"/>
      <c r="B50" s="550"/>
      <c r="C50" s="552"/>
      <c r="D50" s="554"/>
      <c r="E50" s="556"/>
      <c r="F50" s="545"/>
      <c r="G50" s="547"/>
      <c r="H50" s="5"/>
      <c r="I50" s="8"/>
    </row>
    <row r="51" spans="1:9" ht="13.5" customHeight="1" x14ac:dyDescent="0.15">
      <c r="A51" s="548">
        <v>24</v>
      </c>
      <c r="B51" s="549" t="s">
        <v>176</v>
      </c>
      <c r="C51" s="551" t="str">
        <f>VLOOKUP(B51,■!$A$2:$D$27,2,0)</f>
        <v>宝木キッカーズ</v>
      </c>
      <c r="D51" s="553">
        <f ca="1">VLOOKUP(B51,■!$A$2:$D$27,4,0)</f>
        <v>0</v>
      </c>
      <c r="E51" s="555">
        <f ca="1">VLOOKUP(B51,■!$A$2:$D$27,3,0)</f>
        <v>4</v>
      </c>
      <c r="F51" s="544">
        <f ca="1">IF(E51=0,0,D51/(E51*3))</f>
        <v>0</v>
      </c>
      <c r="G51" s="546" t="str">
        <f ca="1">RANK(F51,$F$5:$F$56,0)&amp;"位"</f>
        <v>25位</v>
      </c>
      <c r="H51" s="5"/>
      <c r="I51" s="8"/>
    </row>
    <row r="52" spans="1:9" ht="13.5" customHeight="1" x14ac:dyDescent="0.15">
      <c r="A52" s="548"/>
      <c r="B52" s="550"/>
      <c r="C52" s="552"/>
      <c r="D52" s="554"/>
      <c r="E52" s="556"/>
      <c r="F52" s="545"/>
      <c r="G52" s="547"/>
      <c r="H52" s="5"/>
      <c r="I52" s="8"/>
    </row>
    <row r="53" spans="1:9" ht="13.5" customHeight="1" x14ac:dyDescent="0.15">
      <c r="A53" s="548">
        <v>25</v>
      </c>
      <c r="B53" s="549" t="s">
        <v>177</v>
      </c>
      <c r="C53" s="551" t="str">
        <f>VLOOKUP(B53,■!$A$2:$D$27,2,0)</f>
        <v>みはらSCJr</v>
      </c>
      <c r="D53" s="553">
        <f ca="1">VLOOKUP(B53,■!$A$2:$D$27,4,0)</f>
        <v>4</v>
      </c>
      <c r="E53" s="555">
        <f ca="1">VLOOKUP(B53,■!$A$2:$D$27,3,0)</f>
        <v>4</v>
      </c>
      <c r="F53" s="544">
        <f ca="1">IF(E53=0,0,D53/(E53*3))</f>
        <v>0.33333333333333331</v>
      </c>
      <c r="G53" s="546" t="str">
        <f ca="1">RANK(F53,$F$5:$F$56,0)&amp;"位"</f>
        <v>16位</v>
      </c>
      <c r="H53" s="5"/>
      <c r="I53" s="8"/>
    </row>
    <row r="54" spans="1:9" ht="13.5" customHeight="1" x14ac:dyDescent="0.15">
      <c r="A54" s="548"/>
      <c r="B54" s="550"/>
      <c r="C54" s="552"/>
      <c r="D54" s="554"/>
      <c r="E54" s="556"/>
      <c r="F54" s="545"/>
      <c r="G54" s="547"/>
      <c r="H54" s="5"/>
      <c r="I54" s="8"/>
    </row>
    <row r="55" spans="1:9" ht="13.5" customHeight="1" x14ac:dyDescent="0.15">
      <c r="A55" s="548">
        <v>26</v>
      </c>
      <c r="B55" s="549" t="s">
        <v>178</v>
      </c>
      <c r="C55" s="551" t="str">
        <f>VLOOKUP(B55,■!$A$2:$D$27,2,0)</f>
        <v>上河内JSC</v>
      </c>
      <c r="D55" s="553">
        <f ca="1">VLOOKUP(B55,■!$A$2:$D$27,4,0)</f>
        <v>12</v>
      </c>
      <c r="E55" s="555">
        <f ca="1">VLOOKUP(B55,■!$A$2:$D$27,3,0)</f>
        <v>4</v>
      </c>
      <c r="F55" s="544">
        <f ca="1">IF(E55=0,0,D55/(E55*3))</f>
        <v>1</v>
      </c>
      <c r="G55" s="546" t="str">
        <f ca="1">RANK(F55,$F$5:$F$56,0)&amp;"位"</f>
        <v>1位</v>
      </c>
      <c r="H55" s="5"/>
      <c r="I55" s="8"/>
    </row>
    <row r="56" spans="1:9" ht="13.5" customHeight="1" x14ac:dyDescent="0.15">
      <c r="A56" s="548"/>
      <c r="B56" s="557"/>
      <c r="C56" s="552"/>
      <c r="D56" s="554"/>
      <c r="E56" s="556"/>
      <c r="F56" s="545"/>
      <c r="G56" s="547"/>
      <c r="H56" s="5"/>
      <c r="I56" s="8"/>
    </row>
  </sheetData>
  <sheetProtection sort="0"/>
  <sortState ref="B5:G56">
    <sortCondition ref="B5:B56"/>
  </sortState>
  <mergeCells count="186">
    <mergeCell ref="A1:H1"/>
    <mergeCell ref="A2:H2"/>
    <mergeCell ref="B4:C4"/>
    <mergeCell ref="A3:H3"/>
    <mergeCell ref="A5:A6"/>
    <mergeCell ref="B5:B6"/>
    <mergeCell ref="C5:C6"/>
    <mergeCell ref="D5:D6"/>
    <mergeCell ref="E5:E6"/>
    <mergeCell ref="F5:F6"/>
    <mergeCell ref="G5:G6"/>
    <mergeCell ref="B7:B8"/>
    <mergeCell ref="C7:C8"/>
    <mergeCell ref="D7:D8"/>
    <mergeCell ref="E7:E8"/>
    <mergeCell ref="F7:F8"/>
    <mergeCell ref="G7:G8"/>
    <mergeCell ref="A7:A8"/>
    <mergeCell ref="B11:B12"/>
    <mergeCell ref="C11:C12"/>
    <mergeCell ref="D11:D12"/>
    <mergeCell ref="E11:E12"/>
    <mergeCell ref="F13:F14"/>
    <mergeCell ref="G13:G14"/>
    <mergeCell ref="D19:D20"/>
    <mergeCell ref="E19:E20"/>
    <mergeCell ref="A13:A14"/>
    <mergeCell ref="B9:B10"/>
    <mergeCell ref="C9:C10"/>
    <mergeCell ref="D9:D10"/>
    <mergeCell ref="E9:E10"/>
    <mergeCell ref="F9:F10"/>
    <mergeCell ref="G9:G10"/>
    <mergeCell ref="A11:A12"/>
    <mergeCell ref="B13:B14"/>
    <mergeCell ref="C13:C14"/>
    <mergeCell ref="D13:D14"/>
    <mergeCell ref="E13:E14"/>
    <mergeCell ref="F11:F12"/>
    <mergeCell ref="G11:G12"/>
    <mergeCell ref="A9:A10"/>
    <mergeCell ref="F15:F16"/>
    <mergeCell ref="G15:G16"/>
    <mergeCell ref="A17:A18"/>
    <mergeCell ref="E21:E22"/>
    <mergeCell ref="F21:F22"/>
    <mergeCell ref="G21:G22"/>
    <mergeCell ref="A15:A16"/>
    <mergeCell ref="B15:B16"/>
    <mergeCell ref="C15:C16"/>
    <mergeCell ref="D15:D16"/>
    <mergeCell ref="E15:E16"/>
    <mergeCell ref="F19:F20"/>
    <mergeCell ref="G19:G20"/>
    <mergeCell ref="B17:B18"/>
    <mergeCell ref="C17:C18"/>
    <mergeCell ref="D17:D18"/>
    <mergeCell ref="E17:E18"/>
    <mergeCell ref="F17:F18"/>
    <mergeCell ref="G17:G18"/>
    <mergeCell ref="B19:B20"/>
    <mergeCell ref="C19:C20"/>
    <mergeCell ref="A23:A24"/>
    <mergeCell ref="C31:C32"/>
    <mergeCell ref="D31:D32"/>
    <mergeCell ref="E31:E32"/>
    <mergeCell ref="A19:A20"/>
    <mergeCell ref="D23:D24"/>
    <mergeCell ref="E23:E24"/>
    <mergeCell ref="A29:A30"/>
    <mergeCell ref="B25:B26"/>
    <mergeCell ref="C25:C26"/>
    <mergeCell ref="D25:D26"/>
    <mergeCell ref="E25:E26"/>
    <mergeCell ref="A27:A28"/>
    <mergeCell ref="A25:A26"/>
    <mergeCell ref="B31:B32"/>
    <mergeCell ref="A31:A32"/>
    <mergeCell ref="A21:A22"/>
    <mergeCell ref="B27:B28"/>
    <mergeCell ref="C27:C28"/>
    <mergeCell ref="D27:D28"/>
    <mergeCell ref="E27:E28"/>
    <mergeCell ref="B21:B22"/>
    <mergeCell ref="C21:C22"/>
    <mergeCell ref="D21:D22"/>
    <mergeCell ref="F27:F28"/>
    <mergeCell ref="G27:G28"/>
    <mergeCell ref="B23:B24"/>
    <mergeCell ref="C23:C24"/>
    <mergeCell ref="F25:F26"/>
    <mergeCell ref="G25:G26"/>
    <mergeCell ref="A33:A34"/>
    <mergeCell ref="B43:B44"/>
    <mergeCell ref="C43:C44"/>
    <mergeCell ref="D43:D44"/>
    <mergeCell ref="E43:E44"/>
    <mergeCell ref="F35:F36"/>
    <mergeCell ref="G35:G36"/>
    <mergeCell ref="A41:A42"/>
    <mergeCell ref="F23:F24"/>
    <mergeCell ref="G23:G24"/>
    <mergeCell ref="C41:C42"/>
    <mergeCell ref="D41:D42"/>
    <mergeCell ref="E41:E42"/>
    <mergeCell ref="F31:F32"/>
    <mergeCell ref="G31:G32"/>
    <mergeCell ref="B39:B40"/>
    <mergeCell ref="C39:C40"/>
    <mergeCell ref="D39:D40"/>
    <mergeCell ref="B33:B34"/>
    <mergeCell ref="C33:C34"/>
    <mergeCell ref="D33:D34"/>
    <mergeCell ref="D47:D48"/>
    <mergeCell ref="E47:E48"/>
    <mergeCell ref="F47:F48"/>
    <mergeCell ref="G47:G48"/>
    <mergeCell ref="F45:F46"/>
    <mergeCell ref="G45:G46"/>
    <mergeCell ref="E33:E34"/>
    <mergeCell ref="F33:F34"/>
    <mergeCell ref="G33:G34"/>
    <mergeCell ref="B37:B38"/>
    <mergeCell ref="C37:C38"/>
    <mergeCell ref="D37:D38"/>
    <mergeCell ref="A39:A40"/>
    <mergeCell ref="B35:B36"/>
    <mergeCell ref="C35:C36"/>
    <mergeCell ref="D35:D36"/>
    <mergeCell ref="E35:E36"/>
    <mergeCell ref="F37:F38"/>
    <mergeCell ref="G37:G38"/>
    <mergeCell ref="A37:A38"/>
    <mergeCell ref="F41:F42"/>
    <mergeCell ref="G41:G42"/>
    <mergeCell ref="B41:B42"/>
    <mergeCell ref="E37:E38"/>
    <mergeCell ref="E39:E40"/>
    <mergeCell ref="F39:F40"/>
    <mergeCell ref="G39:G40"/>
    <mergeCell ref="A35:A36"/>
    <mergeCell ref="A49:A50"/>
    <mergeCell ref="B29:B30"/>
    <mergeCell ref="C29:C30"/>
    <mergeCell ref="D29:D30"/>
    <mergeCell ref="E29:E30"/>
    <mergeCell ref="F29:F30"/>
    <mergeCell ref="G29:G30"/>
    <mergeCell ref="A47:A48"/>
    <mergeCell ref="B45:B46"/>
    <mergeCell ref="C45:C46"/>
    <mergeCell ref="D45:D46"/>
    <mergeCell ref="E45:E46"/>
    <mergeCell ref="F43:F44"/>
    <mergeCell ref="G43:G44"/>
    <mergeCell ref="A45:A46"/>
    <mergeCell ref="B49:B50"/>
    <mergeCell ref="C49:C50"/>
    <mergeCell ref="D49:D50"/>
    <mergeCell ref="E49:E50"/>
    <mergeCell ref="F49:F50"/>
    <mergeCell ref="G49:G50"/>
    <mergeCell ref="A43:A44"/>
    <mergeCell ref="B47:B48"/>
    <mergeCell ref="C47:C48"/>
    <mergeCell ref="F51:F52"/>
    <mergeCell ref="G51:G52"/>
    <mergeCell ref="A55:A56"/>
    <mergeCell ref="B51:B52"/>
    <mergeCell ref="C51:C52"/>
    <mergeCell ref="D51:D52"/>
    <mergeCell ref="E51:E52"/>
    <mergeCell ref="F53:F54"/>
    <mergeCell ref="G53:G54"/>
    <mergeCell ref="A53:A54"/>
    <mergeCell ref="B55:B56"/>
    <mergeCell ref="C55:C56"/>
    <mergeCell ref="D55:D56"/>
    <mergeCell ref="E55:E56"/>
    <mergeCell ref="F55:F56"/>
    <mergeCell ref="G55:G56"/>
    <mergeCell ref="A51:A52"/>
    <mergeCell ref="B53:B54"/>
    <mergeCell ref="C53:C54"/>
    <mergeCell ref="D53:D54"/>
    <mergeCell ref="E53:E54"/>
  </mergeCells>
  <phoneticPr fontId="52"/>
  <conditionalFormatting sqref="I12:I16 I19:I56">
    <cfRule type="cellIs" dxfId="0" priority="1" stopIfTrue="1" operator="equal">
      <formula>"プレーオフ"</formula>
    </cfRule>
  </conditionalFormatting>
  <printOptions horizontalCentered="1"/>
  <pageMargins left="0" right="0" top="0.59027777777777801" bottom="0" header="0" footer="0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Pict="0" macro="[0]!Macro3">
                <anchor moveWithCells="1">
                  <from>
                    <xdr:col>9</xdr:col>
                    <xdr:colOff>47625</xdr:colOff>
                    <xdr:row>2</xdr:row>
                    <xdr:rowOff>19050</xdr:rowOff>
                  </from>
                  <to>
                    <xdr:col>9</xdr:col>
                    <xdr:colOff>762000</xdr:colOff>
                    <xdr:row>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L58"/>
  <sheetViews>
    <sheetView view="pageBreakPreview" zoomScaleNormal="100" zoomScaleSheetLayoutView="100" workbookViewId="0">
      <selection activeCell="AX60" sqref="AX60:AX61"/>
    </sheetView>
  </sheetViews>
  <sheetFormatPr defaultColWidth="9" defaultRowHeight="13.5" x14ac:dyDescent="0.15"/>
  <cols>
    <col min="1" max="1" width="8.625" style="1" customWidth="1"/>
    <col min="2" max="2" width="9" style="1"/>
    <col min="3" max="3" width="13.875" style="1" customWidth="1"/>
    <col min="4" max="4" width="9" style="1"/>
    <col min="5" max="5" width="13.875" style="1" customWidth="1"/>
    <col min="6" max="6" width="9" style="1"/>
    <col min="7" max="7" width="13.875" style="1" customWidth="1"/>
    <col min="8" max="8" width="9" style="1" customWidth="1"/>
    <col min="9" max="9" width="13.875" style="1" customWidth="1"/>
    <col min="10" max="10" width="14.375" style="1" customWidth="1"/>
    <col min="11" max="11" width="9" style="1"/>
    <col min="12" max="12" width="14.625" style="1" customWidth="1"/>
    <col min="13" max="248" width="9" style="1"/>
    <col min="249" max="249" width="8.625" style="1" customWidth="1"/>
    <col min="250" max="250" width="9" style="1"/>
    <col min="251" max="251" width="13.875" style="1" customWidth="1"/>
    <col min="252" max="252" width="9" style="1"/>
    <col min="253" max="253" width="13.875" style="1" customWidth="1"/>
    <col min="254" max="254" width="9" style="1"/>
    <col min="255" max="255" width="13.875" style="1" customWidth="1"/>
    <col min="256" max="16384" width="9" style="1"/>
  </cols>
  <sheetData>
    <row r="1" spans="1:11" ht="18.75" x14ac:dyDescent="0.15">
      <c r="A1" s="571" t="s">
        <v>33</v>
      </c>
      <c r="B1" s="571"/>
      <c r="C1" s="571"/>
      <c r="D1" s="571"/>
      <c r="E1" s="571"/>
      <c r="F1" s="571"/>
      <c r="G1" s="571"/>
      <c r="H1" s="201"/>
      <c r="I1" s="201"/>
    </row>
    <row r="2" spans="1:11" ht="18.75" x14ac:dyDescent="0.15">
      <c r="A2" s="572" t="s">
        <v>34</v>
      </c>
      <c r="B2" s="572"/>
      <c r="C2" s="572"/>
      <c r="D2" s="572"/>
      <c r="E2" s="572"/>
      <c r="F2" s="572"/>
      <c r="G2" s="572"/>
      <c r="H2" s="201"/>
      <c r="I2" s="201"/>
    </row>
    <row r="3" spans="1:11" ht="11.25" customHeight="1" x14ac:dyDescent="0.15">
      <c r="A3" s="142"/>
      <c r="B3" s="142"/>
      <c r="C3" s="142"/>
      <c r="D3" s="142"/>
      <c r="E3" s="142"/>
      <c r="F3" s="142"/>
      <c r="G3" s="142"/>
    </row>
    <row r="4" spans="1:11" ht="17.25" x14ac:dyDescent="0.15">
      <c r="A4" s="564" t="s">
        <v>35</v>
      </c>
      <c r="B4" s="565"/>
      <c r="C4" s="565"/>
      <c r="D4" s="565"/>
      <c r="E4" s="565"/>
      <c r="F4" s="565"/>
      <c r="G4" s="565"/>
    </row>
    <row r="5" spans="1:11" x14ac:dyDescent="0.15">
      <c r="A5" s="51" t="s">
        <v>36</v>
      </c>
      <c r="B5" s="566" t="s">
        <v>37</v>
      </c>
      <c r="C5" s="567"/>
      <c r="D5" s="566" t="s">
        <v>38</v>
      </c>
      <c r="E5" s="567"/>
      <c r="F5" s="566" t="s">
        <v>39</v>
      </c>
      <c r="G5" s="568"/>
      <c r="H5" s="569"/>
      <c r="I5" s="570"/>
    </row>
    <row r="6" spans="1:11" x14ac:dyDescent="0.15">
      <c r="A6" s="51" t="s">
        <v>40</v>
      </c>
      <c r="B6" s="573" t="s">
        <v>41</v>
      </c>
      <c r="C6" s="574"/>
      <c r="D6" s="573" t="s">
        <v>42</v>
      </c>
      <c r="E6" s="574"/>
      <c r="F6" s="575" t="s">
        <v>211</v>
      </c>
      <c r="G6" s="574"/>
      <c r="H6" s="575" t="s">
        <v>212</v>
      </c>
      <c r="I6" s="574"/>
    </row>
    <row r="7" spans="1:11" x14ac:dyDescent="0.15">
      <c r="A7" s="52" t="s">
        <v>43</v>
      </c>
      <c r="B7" s="573" t="s">
        <v>7</v>
      </c>
      <c r="C7" s="576"/>
      <c r="D7" s="573" t="s">
        <v>7</v>
      </c>
      <c r="E7" s="576"/>
      <c r="F7" s="573" t="s">
        <v>9</v>
      </c>
      <c r="G7" s="576"/>
      <c r="H7" s="573" t="s">
        <v>9</v>
      </c>
      <c r="I7" s="576"/>
    </row>
    <row r="8" spans="1:11" ht="14.25" x14ac:dyDescent="0.15">
      <c r="A8" s="53" t="s">
        <v>44</v>
      </c>
      <c r="B8" s="54" t="s">
        <v>45</v>
      </c>
      <c r="C8" s="55" t="s">
        <v>46</v>
      </c>
      <c r="D8" s="54" t="s">
        <v>45</v>
      </c>
      <c r="E8" s="55" t="s">
        <v>46</v>
      </c>
      <c r="F8" s="54" t="s">
        <v>45</v>
      </c>
      <c r="G8" s="146" t="s">
        <v>217</v>
      </c>
      <c r="H8" s="143" t="s">
        <v>213</v>
      </c>
      <c r="I8" s="146" t="s">
        <v>222</v>
      </c>
      <c r="K8" s="145"/>
    </row>
    <row r="9" spans="1:11" ht="14.25" x14ac:dyDescent="0.15">
      <c r="A9" s="56" t="s">
        <v>47</v>
      </c>
      <c r="B9" s="57" t="s">
        <v>48</v>
      </c>
      <c r="C9" s="58" t="s">
        <v>49</v>
      </c>
      <c r="D9" s="57" t="s">
        <v>48</v>
      </c>
      <c r="E9" s="58" t="s">
        <v>49</v>
      </c>
      <c r="F9" s="57" t="s">
        <v>51</v>
      </c>
      <c r="G9" s="147" t="s">
        <v>218</v>
      </c>
      <c r="H9" s="144" t="s">
        <v>214</v>
      </c>
      <c r="I9" s="147" t="s">
        <v>223</v>
      </c>
      <c r="K9" s="145"/>
    </row>
    <row r="10" spans="1:11" ht="14.25" x14ac:dyDescent="0.15">
      <c r="A10" s="56" t="s">
        <v>50</v>
      </c>
      <c r="B10" s="57" t="s">
        <v>51</v>
      </c>
      <c r="C10" s="58" t="s">
        <v>52</v>
      </c>
      <c r="D10" s="57" t="s">
        <v>51</v>
      </c>
      <c r="E10" s="58" t="s">
        <v>52</v>
      </c>
      <c r="F10" s="57" t="s">
        <v>57</v>
      </c>
      <c r="G10" s="147" t="s">
        <v>219</v>
      </c>
      <c r="H10" s="144" t="s">
        <v>215</v>
      </c>
      <c r="I10" s="147" t="s">
        <v>224</v>
      </c>
      <c r="K10" s="9"/>
    </row>
    <row r="11" spans="1:11" ht="14.25" x14ac:dyDescent="0.15">
      <c r="A11" s="56" t="s">
        <v>53</v>
      </c>
      <c r="B11" s="57" t="s">
        <v>54</v>
      </c>
      <c r="C11" s="58" t="s">
        <v>55</v>
      </c>
      <c r="D11" s="57" t="s">
        <v>54</v>
      </c>
      <c r="E11" s="58" t="s">
        <v>55</v>
      </c>
      <c r="F11" s="57" t="s">
        <v>63</v>
      </c>
      <c r="G11" s="147" t="s">
        <v>220</v>
      </c>
      <c r="H11" s="144" t="s">
        <v>216</v>
      </c>
      <c r="I11" s="147" t="s">
        <v>225</v>
      </c>
      <c r="K11" s="145"/>
    </row>
    <row r="12" spans="1:11" ht="14.25" x14ac:dyDescent="0.15">
      <c r="A12" s="56" t="s">
        <v>56</v>
      </c>
      <c r="B12" s="57" t="s">
        <v>57</v>
      </c>
      <c r="C12" s="58" t="s">
        <v>58</v>
      </c>
      <c r="D12" s="57" t="s">
        <v>57</v>
      </c>
      <c r="E12" s="58" t="s">
        <v>58</v>
      </c>
      <c r="F12" s="57" t="s">
        <v>69</v>
      </c>
      <c r="G12" s="147" t="s">
        <v>221</v>
      </c>
      <c r="H12" s="57"/>
      <c r="I12" s="58"/>
      <c r="K12" s="9"/>
    </row>
    <row r="13" spans="1:11" ht="14.25" x14ac:dyDescent="0.15">
      <c r="A13" s="56" t="s">
        <v>59</v>
      </c>
      <c r="B13" s="57" t="s">
        <v>60</v>
      </c>
      <c r="C13" s="58" t="s">
        <v>61</v>
      </c>
      <c r="D13" s="57" t="s">
        <v>60</v>
      </c>
      <c r="E13" s="58" t="s">
        <v>61</v>
      </c>
      <c r="F13" s="57"/>
      <c r="G13" s="58"/>
      <c r="H13" s="57"/>
      <c r="I13" s="58"/>
      <c r="K13" s="145"/>
    </row>
    <row r="14" spans="1:11" ht="14.25" x14ac:dyDescent="0.15">
      <c r="A14" s="56" t="s">
        <v>62</v>
      </c>
      <c r="B14" s="57" t="s">
        <v>63</v>
      </c>
      <c r="C14" s="58" t="s">
        <v>64</v>
      </c>
      <c r="D14" s="57" t="s">
        <v>63</v>
      </c>
      <c r="E14" s="58" t="s">
        <v>64</v>
      </c>
      <c r="F14" s="57"/>
      <c r="G14" s="58"/>
      <c r="H14" s="57"/>
      <c r="I14" s="58"/>
      <c r="K14" s="9"/>
    </row>
    <row r="15" spans="1:11" ht="14.25" x14ac:dyDescent="0.15">
      <c r="A15" s="56" t="s">
        <v>65</v>
      </c>
      <c r="B15" s="57" t="s">
        <v>66</v>
      </c>
      <c r="C15" s="58" t="s">
        <v>67</v>
      </c>
      <c r="D15" s="57" t="s">
        <v>66</v>
      </c>
      <c r="E15" s="58" t="s">
        <v>67</v>
      </c>
      <c r="F15" s="57"/>
      <c r="G15" s="58"/>
      <c r="H15" s="57"/>
      <c r="I15" s="58"/>
      <c r="K15" s="145"/>
    </row>
    <row r="16" spans="1:11" ht="13.5" customHeight="1" x14ac:dyDescent="0.15">
      <c r="A16" s="59" t="s">
        <v>68</v>
      </c>
      <c r="B16" s="60" t="s">
        <v>69</v>
      </c>
      <c r="C16" s="61" t="s">
        <v>70</v>
      </c>
      <c r="D16" s="60" t="s">
        <v>69</v>
      </c>
      <c r="E16" s="61" t="s">
        <v>70</v>
      </c>
      <c r="F16" s="60"/>
      <c r="G16" s="61"/>
      <c r="H16" s="60"/>
      <c r="I16" s="61"/>
      <c r="K16" s="9"/>
    </row>
    <row r="17" spans="1:7" x14ac:dyDescent="0.15">
      <c r="A17" s="62"/>
      <c r="B17" s="62"/>
      <c r="C17" s="62"/>
      <c r="D17" s="62"/>
      <c r="E17" s="62"/>
      <c r="F17" s="62"/>
      <c r="G17" s="62"/>
    </row>
    <row r="18" spans="1:7" ht="17.25" x14ac:dyDescent="0.15">
      <c r="A18" s="579" t="s">
        <v>71</v>
      </c>
      <c r="B18" s="580"/>
      <c r="C18" s="580"/>
      <c r="D18" s="580"/>
      <c r="E18" s="580"/>
      <c r="F18" s="580"/>
      <c r="G18" s="580"/>
    </row>
    <row r="19" spans="1:7" ht="13.5" customHeight="1" x14ac:dyDescent="0.15">
      <c r="A19" s="51" t="s">
        <v>36</v>
      </c>
      <c r="B19" s="566" t="s">
        <v>37</v>
      </c>
      <c r="C19" s="567"/>
      <c r="D19" s="566" t="s">
        <v>38</v>
      </c>
      <c r="E19" s="567"/>
      <c r="F19" s="566" t="s">
        <v>39</v>
      </c>
      <c r="G19" s="567"/>
    </row>
    <row r="20" spans="1:7" x14ac:dyDescent="0.15">
      <c r="A20" s="51" t="s">
        <v>40</v>
      </c>
      <c r="B20" s="573" t="s">
        <v>72</v>
      </c>
      <c r="C20" s="574"/>
      <c r="D20" s="573" t="s">
        <v>73</v>
      </c>
      <c r="E20" s="574"/>
      <c r="F20" s="573" t="s">
        <v>74</v>
      </c>
      <c r="G20" s="574"/>
    </row>
    <row r="21" spans="1:7" x14ac:dyDescent="0.15">
      <c r="A21" s="63" t="s">
        <v>43</v>
      </c>
      <c r="B21" s="573"/>
      <c r="C21" s="576"/>
      <c r="D21" s="573" t="s">
        <v>9</v>
      </c>
      <c r="E21" s="576"/>
      <c r="F21" s="573" t="s">
        <v>9</v>
      </c>
      <c r="G21" s="576"/>
    </row>
    <row r="22" spans="1:7" ht="14.25" x14ac:dyDescent="0.15">
      <c r="A22" s="53" t="s">
        <v>44</v>
      </c>
      <c r="B22" s="54" t="s">
        <v>75</v>
      </c>
      <c r="C22" s="64" t="s">
        <v>76</v>
      </c>
      <c r="D22" s="54" t="s">
        <v>75</v>
      </c>
      <c r="E22" s="64" t="s">
        <v>76</v>
      </c>
      <c r="F22" s="54" t="s">
        <v>75</v>
      </c>
      <c r="G22" s="64" t="s">
        <v>76</v>
      </c>
    </row>
    <row r="23" spans="1:7" ht="14.25" x14ac:dyDescent="0.15">
      <c r="A23" s="56" t="s">
        <v>47</v>
      </c>
      <c r="B23" s="57" t="s">
        <v>77</v>
      </c>
      <c r="C23" s="58" t="s">
        <v>78</v>
      </c>
      <c r="D23" s="57" t="s">
        <v>77</v>
      </c>
      <c r="E23" s="58" t="s">
        <v>78</v>
      </c>
      <c r="F23" s="57" t="s">
        <v>77</v>
      </c>
      <c r="G23" s="58" t="s">
        <v>78</v>
      </c>
    </row>
    <row r="24" spans="1:7" ht="14.25" x14ac:dyDescent="0.15">
      <c r="A24" s="56" t="s">
        <v>50</v>
      </c>
      <c r="B24" s="57" t="s">
        <v>79</v>
      </c>
      <c r="C24" s="58" t="s">
        <v>80</v>
      </c>
      <c r="D24" s="57" t="s">
        <v>79</v>
      </c>
      <c r="E24" s="58" t="s">
        <v>80</v>
      </c>
      <c r="F24" s="57" t="s">
        <v>79</v>
      </c>
      <c r="G24" s="58" t="s">
        <v>80</v>
      </c>
    </row>
    <row r="25" spans="1:7" ht="14.25" x14ac:dyDescent="0.15">
      <c r="A25" s="56" t="s">
        <v>53</v>
      </c>
      <c r="B25" s="57" t="s">
        <v>81</v>
      </c>
      <c r="C25" s="58" t="s">
        <v>82</v>
      </c>
      <c r="D25" s="57" t="s">
        <v>81</v>
      </c>
      <c r="E25" s="58" t="s">
        <v>82</v>
      </c>
      <c r="F25" s="57" t="s">
        <v>81</v>
      </c>
      <c r="G25" s="58" t="s">
        <v>82</v>
      </c>
    </row>
    <row r="26" spans="1:7" ht="14.25" x14ac:dyDescent="0.15">
      <c r="A26" s="56" t="s">
        <v>56</v>
      </c>
      <c r="B26" s="57" t="s">
        <v>83</v>
      </c>
      <c r="C26" s="58" t="s">
        <v>84</v>
      </c>
      <c r="D26" s="57" t="s">
        <v>83</v>
      </c>
      <c r="E26" s="58" t="s">
        <v>84</v>
      </c>
      <c r="F26" s="57" t="s">
        <v>83</v>
      </c>
      <c r="G26" s="58" t="s">
        <v>84</v>
      </c>
    </row>
    <row r="27" spans="1:7" ht="14.25" x14ac:dyDescent="0.15">
      <c r="A27" s="56" t="s">
        <v>59</v>
      </c>
      <c r="B27" s="57" t="s">
        <v>85</v>
      </c>
      <c r="C27" s="58" t="s">
        <v>86</v>
      </c>
      <c r="D27" s="57" t="s">
        <v>85</v>
      </c>
      <c r="E27" s="58" t="s">
        <v>86</v>
      </c>
      <c r="F27" s="57" t="s">
        <v>85</v>
      </c>
      <c r="G27" s="58" t="s">
        <v>86</v>
      </c>
    </row>
    <row r="28" spans="1:7" ht="14.25" x14ac:dyDescent="0.15">
      <c r="A28" s="56" t="s">
        <v>62</v>
      </c>
      <c r="B28" s="57" t="s">
        <v>87</v>
      </c>
      <c r="C28" s="58" t="s">
        <v>88</v>
      </c>
      <c r="D28" s="57" t="s">
        <v>87</v>
      </c>
      <c r="E28" s="58" t="s">
        <v>88</v>
      </c>
      <c r="F28" s="57" t="s">
        <v>87</v>
      </c>
      <c r="G28" s="58" t="s">
        <v>88</v>
      </c>
    </row>
    <row r="29" spans="1:7" ht="14.25" x14ac:dyDescent="0.15">
      <c r="A29" s="56" t="s">
        <v>65</v>
      </c>
      <c r="B29" s="57" t="s">
        <v>89</v>
      </c>
      <c r="C29" s="58" t="s">
        <v>90</v>
      </c>
      <c r="D29" s="57" t="s">
        <v>89</v>
      </c>
      <c r="E29" s="58" t="s">
        <v>90</v>
      </c>
      <c r="F29" s="57" t="s">
        <v>89</v>
      </c>
      <c r="G29" s="58" t="s">
        <v>90</v>
      </c>
    </row>
    <row r="30" spans="1:7" ht="14.25" x14ac:dyDescent="0.15">
      <c r="A30" s="59" t="s">
        <v>68</v>
      </c>
      <c r="B30" s="60" t="s">
        <v>91</v>
      </c>
      <c r="C30" s="61" t="s">
        <v>92</v>
      </c>
      <c r="D30" s="60" t="s">
        <v>91</v>
      </c>
      <c r="E30" s="61" t="s">
        <v>92</v>
      </c>
      <c r="F30" s="60" t="s">
        <v>91</v>
      </c>
      <c r="G30" s="61" t="s">
        <v>92</v>
      </c>
    </row>
    <row r="31" spans="1:7" x14ac:dyDescent="0.15">
      <c r="A31" s="65"/>
      <c r="B31" s="66"/>
      <c r="C31" s="67"/>
      <c r="D31" s="66"/>
      <c r="E31" s="67"/>
      <c r="F31" s="67"/>
      <c r="G31" s="67"/>
    </row>
    <row r="32" spans="1:7" ht="17.25" x14ac:dyDescent="0.15">
      <c r="A32" s="579" t="s">
        <v>93</v>
      </c>
      <c r="B32" s="580"/>
      <c r="C32" s="580"/>
      <c r="D32" s="580"/>
      <c r="E32" s="580"/>
      <c r="F32" s="580"/>
      <c r="G32" s="580"/>
    </row>
    <row r="33" spans="1:7" x14ac:dyDescent="0.15">
      <c r="A33" s="51" t="s">
        <v>36</v>
      </c>
      <c r="B33" s="566" t="s">
        <v>37</v>
      </c>
      <c r="C33" s="567"/>
      <c r="D33" s="566" t="s">
        <v>38</v>
      </c>
      <c r="E33" s="567"/>
      <c r="F33" s="566" t="s">
        <v>39</v>
      </c>
      <c r="G33" s="567"/>
    </row>
    <row r="34" spans="1:7" x14ac:dyDescent="0.15">
      <c r="A34" s="51" t="s">
        <v>40</v>
      </c>
      <c r="B34" s="573" t="s">
        <v>94</v>
      </c>
      <c r="C34" s="574"/>
      <c r="D34" s="573" t="s">
        <v>95</v>
      </c>
      <c r="E34" s="574"/>
      <c r="F34" s="573" t="s">
        <v>96</v>
      </c>
      <c r="G34" s="574"/>
    </row>
    <row r="35" spans="1:7" x14ac:dyDescent="0.15">
      <c r="A35" s="52" t="s">
        <v>43</v>
      </c>
      <c r="B35" s="573" t="s">
        <v>7</v>
      </c>
      <c r="C35" s="576"/>
      <c r="D35" s="573"/>
      <c r="E35" s="576"/>
      <c r="F35" s="573" t="s">
        <v>9</v>
      </c>
      <c r="G35" s="576"/>
    </row>
    <row r="36" spans="1:7" ht="14.25" x14ac:dyDescent="0.15">
      <c r="A36" s="53" t="s">
        <v>44</v>
      </c>
      <c r="B36" s="54" t="s">
        <v>97</v>
      </c>
      <c r="C36" s="64" t="s">
        <v>98</v>
      </c>
      <c r="D36" s="54" t="s">
        <v>97</v>
      </c>
      <c r="E36" s="64" t="s">
        <v>98</v>
      </c>
      <c r="F36" s="54" t="s">
        <v>97</v>
      </c>
      <c r="G36" s="64" t="s">
        <v>98</v>
      </c>
    </row>
    <row r="37" spans="1:7" ht="14.25" x14ac:dyDescent="0.15">
      <c r="A37" s="56" t="s">
        <v>47</v>
      </c>
      <c r="B37" s="57" t="s">
        <v>99</v>
      </c>
      <c r="C37" s="58" t="s">
        <v>100</v>
      </c>
      <c r="D37" s="57" t="s">
        <v>99</v>
      </c>
      <c r="E37" s="58" t="s">
        <v>100</v>
      </c>
      <c r="F37" s="57" t="s">
        <v>99</v>
      </c>
      <c r="G37" s="58" t="s">
        <v>100</v>
      </c>
    </row>
    <row r="38" spans="1:7" ht="14.25" x14ac:dyDescent="0.15">
      <c r="A38" s="56" t="s">
        <v>50</v>
      </c>
      <c r="B38" s="57" t="s">
        <v>101</v>
      </c>
      <c r="C38" s="58" t="s">
        <v>102</v>
      </c>
      <c r="D38" s="57" t="s">
        <v>101</v>
      </c>
      <c r="E38" s="58" t="s">
        <v>102</v>
      </c>
      <c r="F38" s="57" t="s">
        <v>101</v>
      </c>
      <c r="G38" s="58" t="s">
        <v>102</v>
      </c>
    </row>
    <row r="39" spans="1:7" ht="14.25" x14ac:dyDescent="0.15">
      <c r="A39" s="56" t="s">
        <v>53</v>
      </c>
      <c r="B39" s="57" t="s">
        <v>103</v>
      </c>
      <c r="C39" s="58" t="s">
        <v>104</v>
      </c>
      <c r="D39" s="57" t="s">
        <v>103</v>
      </c>
      <c r="E39" s="58" t="s">
        <v>104</v>
      </c>
      <c r="F39" s="57" t="s">
        <v>103</v>
      </c>
      <c r="G39" s="58" t="s">
        <v>104</v>
      </c>
    </row>
    <row r="40" spans="1:7" ht="14.25" x14ac:dyDescent="0.15">
      <c r="A40" s="56" t="s">
        <v>56</v>
      </c>
      <c r="B40" s="57" t="s">
        <v>105</v>
      </c>
      <c r="C40" s="58" t="s">
        <v>106</v>
      </c>
      <c r="D40" s="57" t="s">
        <v>105</v>
      </c>
      <c r="E40" s="58" t="s">
        <v>106</v>
      </c>
      <c r="F40" s="57" t="s">
        <v>105</v>
      </c>
      <c r="G40" s="58" t="s">
        <v>106</v>
      </c>
    </row>
    <row r="41" spans="1:7" ht="14.25" x14ac:dyDescent="0.15">
      <c r="A41" s="56" t="s">
        <v>59</v>
      </c>
      <c r="B41" s="57" t="s">
        <v>107</v>
      </c>
      <c r="C41" s="58" t="s">
        <v>108</v>
      </c>
      <c r="D41" s="57" t="s">
        <v>107</v>
      </c>
      <c r="E41" s="58" t="s">
        <v>108</v>
      </c>
      <c r="F41" s="57" t="s">
        <v>107</v>
      </c>
      <c r="G41" s="58" t="s">
        <v>108</v>
      </c>
    </row>
    <row r="42" spans="1:7" ht="14.25" x14ac:dyDescent="0.15">
      <c r="A42" s="56" t="s">
        <v>62</v>
      </c>
      <c r="B42" s="57" t="s">
        <v>109</v>
      </c>
      <c r="C42" s="58" t="s">
        <v>110</v>
      </c>
      <c r="D42" s="57" t="s">
        <v>109</v>
      </c>
      <c r="E42" s="58" t="s">
        <v>110</v>
      </c>
      <c r="F42" s="57" t="s">
        <v>109</v>
      </c>
      <c r="G42" s="58" t="s">
        <v>110</v>
      </c>
    </row>
    <row r="43" spans="1:7" ht="14.25" x14ac:dyDescent="0.15">
      <c r="A43" s="56" t="s">
        <v>65</v>
      </c>
      <c r="B43" s="57" t="s">
        <v>111</v>
      </c>
      <c r="C43" s="58" t="s">
        <v>112</v>
      </c>
      <c r="D43" s="57" t="s">
        <v>111</v>
      </c>
      <c r="E43" s="58" t="s">
        <v>112</v>
      </c>
      <c r="F43" s="57" t="s">
        <v>111</v>
      </c>
      <c r="G43" s="58" t="s">
        <v>112</v>
      </c>
    </row>
    <row r="44" spans="1:7" ht="13.5" customHeight="1" x14ac:dyDescent="0.15">
      <c r="A44" s="59" t="s">
        <v>68</v>
      </c>
      <c r="B44" s="60" t="s">
        <v>113</v>
      </c>
      <c r="C44" s="61" t="s">
        <v>114</v>
      </c>
      <c r="D44" s="60" t="s">
        <v>113</v>
      </c>
      <c r="E44" s="61" t="s">
        <v>114</v>
      </c>
      <c r="F44" s="60" t="s">
        <v>113</v>
      </c>
      <c r="G44" s="61" t="s">
        <v>114</v>
      </c>
    </row>
    <row r="45" spans="1:7" x14ac:dyDescent="0.15">
      <c r="A45" s="68"/>
      <c r="B45" s="68"/>
      <c r="C45" s="68"/>
      <c r="D45" s="68"/>
      <c r="E45" s="68"/>
      <c r="F45" s="68"/>
      <c r="G45" s="68"/>
    </row>
    <row r="46" spans="1:7" ht="17.25" x14ac:dyDescent="0.15">
      <c r="A46" s="577" t="s">
        <v>115</v>
      </c>
      <c r="B46" s="578"/>
      <c r="C46" s="578"/>
      <c r="D46" s="578"/>
      <c r="E46" s="578"/>
      <c r="F46" s="578"/>
      <c r="G46" s="578"/>
    </row>
    <row r="47" spans="1:7" x14ac:dyDescent="0.15">
      <c r="A47" s="51" t="s">
        <v>36</v>
      </c>
      <c r="B47" s="566" t="s">
        <v>37</v>
      </c>
      <c r="C47" s="567"/>
      <c r="D47" s="566" t="s">
        <v>38</v>
      </c>
      <c r="E47" s="567"/>
      <c r="F47" s="566" t="s">
        <v>39</v>
      </c>
      <c r="G47" s="567"/>
    </row>
    <row r="48" spans="1:7" x14ac:dyDescent="0.15">
      <c r="A48" s="51" t="s">
        <v>40</v>
      </c>
      <c r="B48" s="573" t="s">
        <v>94</v>
      </c>
      <c r="C48" s="574"/>
      <c r="D48" s="573" t="s">
        <v>116</v>
      </c>
      <c r="E48" s="574"/>
      <c r="F48" s="573" t="s">
        <v>117</v>
      </c>
      <c r="G48" s="574"/>
    </row>
    <row r="49" spans="1:12" x14ac:dyDescent="0.15">
      <c r="A49" s="52" t="s">
        <v>43</v>
      </c>
      <c r="B49" s="573" t="s">
        <v>7</v>
      </c>
      <c r="C49" s="576"/>
      <c r="D49" s="573" t="s">
        <v>9</v>
      </c>
      <c r="E49" s="576"/>
      <c r="F49" s="573" t="s">
        <v>9</v>
      </c>
      <c r="G49" s="576"/>
    </row>
    <row r="50" spans="1:12" ht="14.25" x14ac:dyDescent="0.15">
      <c r="A50" s="53" t="s">
        <v>44</v>
      </c>
      <c r="B50" s="54" t="s">
        <v>118</v>
      </c>
      <c r="C50" s="64" t="s">
        <v>119</v>
      </c>
      <c r="D50" s="54" t="s">
        <v>118</v>
      </c>
      <c r="E50" s="64" t="s">
        <v>119</v>
      </c>
      <c r="F50" s="54" t="s">
        <v>118</v>
      </c>
      <c r="G50" s="64" t="s">
        <v>119</v>
      </c>
      <c r="I50" s="69"/>
      <c r="J50" s="69"/>
      <c r="K50" s="69"/>
      <c r="L50" s="70"/>
    </row>
    <row r="51" spans="1:12" ht="14.25" x14ac:dyDescent="0.15">
      <c r="A51" s="56" t="s">
        <v>47</v>
      </c>
      <c r="B51" s="57" t="s">
        <v>120</v>
      </c>
      <c r="C51" s="58" t="s">
        <v>121</v>
      </c>
      <c r="D51" s="57" t="s">
        <v>120</v>
      </c>
      <c r="E51" s="58" t="s">
        <v>121</v>
      </c>
      <c r="F51" s="57" t="s">
        <v>120</v>
      </c>
      <c r="G51" s="58" t="s">
        <v>121</v>
      </c>
      <c r="I51" s="69"/>
      <c r="J51" s="69"/>
      <c r="K51" s="69"/>
      <c r="L51" s="70"/>
    </row>
    <row r="52" spans="1:12" ht="14.25" x14ac:dyDescent="0.15">
      <c r="A52" s="56" t="s">
        <v>50</v>
      </c>
      <c r="B52" s="57" t="s">
        <v>122</v>
      </c>
      <c r="C52" s="58" t="s">
        <v>123</v>
      </c>
      <c r="D52" s="57" t="s">
        <v>122</v>
      </c>
      <c r="E52" s="58" t="s">
        <v>123</v>
      </c>
      <c r="F52" s="57" t="s">
        <v>122</v>
      </c>
      <c r="G52" s="58" t="s">
        <v>123</v>
      </c>
      <c r="I52" s="69"/>
      <c r="J52" s="69"/>
      <c r="K52" s="69"/>
      <c r="L52" s="70"/>
    </row>
    <row r="53" spans="1:12" ht="14.25" x14ac:dyDescent="0.15">
      <c r="A53" s="56" t="s">
        <v>53</v>
      </c>
      <c r="B53" s="57" t="s">
        <v>124</v>
      </c>
      <c r="C53" s="58" t="s">
        <v>125</v>
      </c>
      <c r="D53" s="57" t="s">
        <v>124</v>
      </c>
      <c r="E53" s="58" t="s">
        <v>125</v>
      </c>
      <c r="F53" s="57" t="s">
        <v>124</v>
      </c>
      <c r="G53" s="58" t="s">
        <v>125</v>
      </c>
      <c r="I53" s="69"/>
      <c r="J53" s="70"/>
      <c r="K53" s="70"/>
      <c r="L53" s="70"/>
    </row>
    <row r="54" spans="1:12" ht="14.25" x14ac:dyDescent="0.15">
      <c r="A54" s="56" t="s">
        <v>56</v>
      </c>
      <c r="B54" s="57" t="s">
        <v>126</v>
      </c>
      <c r="C54" s="58" t="s">
        <v>127</v>
      </c>
      <c r="D54" s="57" t="s">
        <v>126</v>
      </c>
      <c r="E54" s="58" t="s">
        <v>127</v>
      </c>
      <c r="F54" s="57" t="s">
        <v>126</v>
      </c>
      <c r="G54" s="58" t="s">
        <v>127</v>
      </c>
      <c r="I54" s="69"/>
      <c r="J54" s="70"/>
      <c r="K54" s="70"/>
      <c r="L54" s="70"/>
    </row>
    <row r="55" spans="1:12" ht="14.25" x14ac:dyDescent="0.15">
      <c r="A55" s="56" t="s">
        <v>59</v>
      </c>
      <c r="B55" s="57" t="s">
        <v>128</v>
      </c>
      <c r="C55" s="58" t="s">
        <v>129</v>
      </c>
      <c r="D55" s="57" t="s">
        <v>128</v>
      </c>
      <c r="E55" s="58" t="s">
        <v>129</v>
      </c>
      <c r="F55" s="57" t="s">
        <v>128</v>
      </c>
      <c r="G55" s="58" t="s">
        <v>129</v>
      </c>
      <c r="I55" s="69"/>
      <c r="J55" s="70"/>
      <c r="K55" s="70"/>
      <c r="L55" s="70"/>
    </row>
    <row r="56" spans="1:12" ht="14.25" x14ac:dyDescent="0.15">
      <c r="A56" s="56" t="s">
        <v>62</v>
      </c>
      <c r="B56" s="57" t="s">
        <v>130</v>
      </c>
      <c r="C56" s="58" t="s">
        <v>131</v>
      </c>
      <c r="D56" s="57" t="s">
        <v>130</v>
      </c>
      <c r="E56" s="58" t="s">
        <v>131</v>
      </c>
      <c r="F56" s="57" t="s">
        <v>130</v>
      </c>
      <c r="G56" s="58" t="s">
        <v>131</v>
      </c>
      <c r="I56" s="69"/>
      <c r="J56" s="70"/>
      <c r="K56" s="70"/>
      <c r="L56" s="70"/>
    </row>
    <row r="57" spans="1:12" ht="14.25" x14ac:dyDescent="0.15">
      <c r="A57" s="56" t="s">
        <v>65</v>
      </c>
      <c r="B57" s="57" t="s">
        <v>132</v>
      </c>
      <c r="C57" s="58" t="s">
        <v>133</v>
      </c>
      <c r="D57" s="57" t="s">
        <v>132</v>
      </c>
      <c r="E57" s="58" t="s">
        <v>133</v>
      </c>
      <c r="F57" s="57" t="s">
        <v>132</v>
      </c>
      <c r="G57" s="58" t="s">
        <v>133</v>
      </c>
      <c r="I57" s="69"/>
      <c r="J57" s="70"/>
      <c r="K57" s="70"/>
      <c r="L57" s="70"/>
    </row>
    <row r="58" spans="1:12" ht="13.5" customHeight="1" x14ac:dyDescent="0.15">
      <c r="A58" s="59" t="s">
        <v>68</v>
      </c>
      <c r="B58" s="60" t="s">
        <v>134</v>
      </c>
      <c r="C58" s="61" t="s">
        <v>135</v>
      </c>
      <c r="D58" s="60" t="s">
        <v>134</v>
      </c>
      <c r="E58" s="61" t="s">
        <v>135</v>
      </c>
      <c r="F58" s="60" t="s">
        <v>134</v>
      </c>
      <c r="G58" s="61" t="s">
        <v>135</v>
      </c>
      <c r="I58" s="69"/>
      <c r="J58" s="70"/>
      <c r="K58" s="581"/>
      <c r="L58" s="582"/>
    </row>
  </sheetData>
  <mergeCells count="45">
    <mergeCell ref="B49:C49"/>
    <mergeCell ref="D49:E49"/>
    <mergeCell ref="F49:G49"/>
    <mergeCell ref="K58:L58"/>
    <mergeCell ref="H6:I6"/>
    <mergeCell ref="H7:I7"/>
    <mergeCell ref="B48:C48"/>
    <mergeCell ref="D48:E48"/>
    <mergeCell ref="F48:G48"/>
    <mergeCell ref="D33:E33"/>
    <mergeCell ref="F33:G33"/>
    <mergeCell ref="A18:G18"/>
    <mergeCell ref="B19:C19"/>
    <mergeCell ref="D19:E19"/>
    <mergeCell ref="F19:G19"/>
    <mergeCell ref="B20:C20"/>
    <mergeCell ref="B21:C21"/>
    <mergeCell ref="D21:E21"/>
    <mergeCell ref="F21:G21"/>
    <mergeCell ref="A32:G32"/>
    <mergeCell ref="B33:C33"/>
    <mergeCell ref="A46:G46"/>
    <mergeCell ref="B47:C47"/>
    <mergeCell ref="D47:E47"/>
    <mergeCell ref="F47:G47"/>
    <mergeCell ref="B34:C34"/>
    <mergeCell ref="D34:E34"/>
    <mergeCell ref="F34:G34"/>
    <mergeCell ref="B35:C35"/>
    <mergeCell ref="D35:E35"/>
    <mergeCell ref="F35:G35"/>
    <mergeCell ref="D20:E20"/>
    <mergeCell ref="F20:G20"/>
    <mergeCell ref="B6:C6"/>
    <mergeCell ref="D6:E6"/>
    <mergeCell ref="F6:G6"/>
    <mergeCell ref="B7:C7"/>
    <mergeCell ref="D7:E7"/>
    <mergeCell ref="F7:G7"/>
    <mergeCell ref="A4:G4"/>
    <mergeCell ref="B5:C5"/>
    <mergeCell ref="D5:E5"/>
    <mergeCell ref="F5:I5"/>
    <mergeCell ref="A1:I1"/>
    <mergeCell ref="A2:I2"/>
  </mergeCells>
  <phoneticPr fontId="52"/>
  <printOptions horizontalCentered="1"/>
  <pageMargins left="0" right="0" top="0.59027777777777801" bottom="0.196527777777778" header="0" footer="0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L58"/>
  <sheetViews>
    <sheetView view="pageBreakPreview" zoomScaleNormal="100" zoomScaleSheetLayoutView="100" workbookViewId="0">
      <selection sqref="A1:G1"/>
    </sheetView>
  </sheetViews>
  <sheetFormatPr defaultColWidth="9" defaultRowHeight="13.5" x14ac:dyDescent="0.15"/>
  <cols>
    <col min="1" max="1" width="8.625" style="158" customWidth="1"/>
    <col min="2" max="2" width="9" style="158"/>
    <col min="3" max="3" width="13.875" style="158" customWidth="1"/>
    <col min="4" max="4" width="9" style="158"/>
    <col min="5" max="5" width="13.875" style="158" customWidth="1"/>
    <col min="6" max="6" width="9" style="158"/>
    <col min="7" max="7" width="13.875" style="158" customWidth="1"/>
    <col min="8" max="8" width="9.5" style="158" customWidth="1"/>
    <col min="9" max="9" width="9" style="158"/>
    <col min="10" max="10" width="14.375" style="158" customWidth="1"/>
    <col min="11" max="11" width="9" style="158"/>
    <col min="12" max="12" width="14.625" style="158" customWidth="1"/>
    <col min="13" max="248" width="9" style="158"/>
    <col min="249" max="249" width="8.625" style="158" customWidth="1"/>
    <col min="250" max="250" width="9" style="158"/>
    <col min="251" max="251" width="13.875" style="158" customWidth="1"/>
    <col min="252" max="252" width="9" style="158"/>
    <col min="253" max="253" width="13.875" style="158" customWidth="1"/>
    <col min="254" max="254" width="9" style="158"/>
    <col min="255" max="255" width="13.875" style="158" customWidth="1"/>
    <col min="256" max="16384" width="9" style="158"/>
  </cols>
  <sheetData>
    <row r="1" spans="1:7" ht="18.75" x14ac:dyDescent="0.15">
      <c r="A1" s="254" t="s">
        <v>382</v>
      </c>
      <c r="B1" s="254"/>
      <c r="C1" s="254"/>
      <c r="D1" s="254"/>
      <c r="E1" s="254"/>
      <c r="F1" s="254"/>
      <c r="G1" s="254"/>
    </row>
    <row r="2" spans="1:7" ht="18.75" x14ac:dyDescent="0.15">
      <c r="A2" s="255" t="s">
        <v>34</v>
      </c>
      <c r="B2" s="255"/>
      <c r="C2" s="255"/>
      <c r="D2" s="255"/>
      <c r="E2" s="255"/>
      <c r="F2" s="255"/>
      <c r="G2" s="255"/>
    </row>
    <row r="3" spans="1:7" ht="11.25" customHeight="1" x14ac:dyDescent="0.15">
      <c r="A3" s="159"/>
      <c r="B3" s="159"/>
      <c r="C3" s="159"/>
      <c r="D3" s="159"/>
      <c r="E3" s="159"/>
      <c r="F3" s="159"/>
      <c r="G3" s="159"/>
    </row>
    <row r="4" spans="1:7" ht="17.25" x14ac:dyDescent="0.15">
      <c r="A4" s="256" t="s">
        <v>357</v>
      </c>
      <c r="B4" s="257"/>
      <c r="C4" s="257"/>
      <c r="D4" s="257"/>
      <c r="E4" s="257"/>
      <c r="F4" s="257"/>
      <c r="G4" s="257"/>
    </row>
    <row r="5" spans="1:7" x14ac:dyDescent="0.15">
      <c r="A5" s="160" t="s">
        <v>36</v>
      </c>
      <c r="B5" s="258" t="s">
        <v>37</v>
      </c>
      <c r="C5" s="259"/>
      <c r="D5" s="258" t="s">
        <v>38</v>
      </c>
      <c r="E5" s="259"/>
      <c r="F5" s="258" t="s">
        <v>39</v>
      </c>
      <c r="G5" s="259"/>
    </row>
    <row r="6" spans="1:7" x14ac:dyDescent="0.15">
      <c r="A6" s="160" t="s">
        <v>40</v>
      </c>
      <c r="B6" s="260" t="s">
        <v>263</v>
      </c>
      <c r="C6" s="261"/>
      <c r="D6" s="260" t="s">
        <v>273</v>
      </c>
      <c r="E6" s="261"/>
      <c r="F6" s="260" t="s">
        <v>274</v>
      </c>
      <c r="G6" s="261"/>
    </row>
    <row r="7" spans="1:7" x14ac:dyDescent="0.15">
      <c r="A7" s="161" t="s">
        <v>43</v>
      </c>
      <c r="B7" s="260" t="s">
        <v>228</v>
      </c>
      <c r="C7" s="262"/>
      <c r="D7" s="260" t="s">
        <v>243</v>
      </c>
      <c r="E7" s="262"/>
      <c r="F7" s="260" t="s">
        <v>291</v>
      </c>
      <c r="G7" s="262"/>
    </row>
    <row r="8" spans="1:7" ht="14.25" x14ac:dyDescent="0.15">
      <c r="A8" s="162" t="s">
        <v>264</v>
      </c>
      <c r="B8" s="163" t="s">
        <v>45</v>
      </c>
      <c r="C8" s="164" t="s">
        <v>46</v>
      </c>
      <c r="D8" s="163" t="s">
        <v>45</v>
      </c>
      <c r="E8" s="164" t="s">
        <v>46</v>
      </c>
      <c r="F8" s="163" t="s">
        <v>276</v>
      </c>
      <c r="G8" s="164" t="s">
        <v>283</v>
      </c>
    </row>
    <row r="9" spans="1:7" ht="14.25" x14ac:dyDescent="0.15">
      <c r="A9" s="165" t="s">
        <v>265</v>
      </c>
      <c r="B9" s="166" t="s">
        <v>48</v>
      </c>
      <c r="C9" s="167" t="s">
        <v>49</v>
      </c>
      <c r="D9" s="166" t="s">
        <v>48</v>
      </c>
      <c r="E9" s="167" t="s">
        <v>49</v>
      </c>
      <c r="F9" s="166" t="s">
        <v>277</v>
      </c>
      <c r="G9" s="167" t="s">
        <v>284</v>
      </c>
    </row>
    <row r="10" spans="1:7" ht="14.25" x14ac:dyDescent="0.15">
      <c r="A10" s="165" t="s">
        <v>266</v>
      </c>
      <c r="B10" s="166" t="s">
        <v>51</v>
      </c>
      <c r="C10" s="167" t="s">
        <v>52</v>
      </c>
      <c r="D10" s="166" t="s">
        <v>51</v>
      </c>
      <c r="E10" s="167" t="s">
        <v>52</v>
      </c>
      <c r="F10" s="166" t="s">
        <v>275</v>
      </c>
      <c r="G10" s="167" t="s">
        <v>285</v>
      </c>
    </row>
    <row r="11" spans="1:7" ht="14.25" x14ac:dyDescent="0.15">
      <c r="A11" s="165" t="s">
        <v>267</v>
      </c>
      <c r="B11" s="166" t="s">
        <v>54</v>
      </c>
      <c r="C11" s="167" t="s">
        <v>55</v>
      </c>
      <c r="D11" s="166" t="s">
        <v>54</v>
      </c>
      <c r="E11" s="167" t="s">
        <v>55</v>
      </c>
      <c r="F11" s="166" t="s">
        <v>278</v>
      </c>
      <c r="G11" s="167" t="s">
        <v>286</v>
      </c>
    </row>
    <row r="12" spans="1:7" ht="14.25" x14ac:dyDescent="0.15">
      <c r="A12" s="165" t="s">
        <v>268</v>
      </c>
      <c r="B12" s="166" t="s">
        <v>57</v>
      </c>
      <c r="C12" s="167" t="s">
        <v>58</v>
      </c>
      <c r="D12" s="166" t="s">
        <v>57</v>
      </c>
      <c r="E12" s="167" t="s">
        <v>58</v>
      </c>
      <c r="F12" s="166" t="s">
        <v>279</v>
      </c>
      <c r="G12" s="167" t="s">
        <v>287</v>
      </c>
    </row>
    <row r="13" spans="1:7" ht="14.25" x14ac:dyDescent="0.15">
      <c r="A13" s="165" t="s">
        <v>269</v>
      </c>
      <c r="B13" s="166" t="s">
        <v>60</v>
      </c>
      <c r="C13" s="167" t="s">
        <v>61</v>
      </c>
      <c r="D13" s="166" t="s">
        <v>60</v>
      </c>
      <c r="E13" s="167" t="s">
        <v>61</v>
      </c>
      <c r="F13" s="166" t="s">
        <v>280</v>
      </c>
      <c r="G13" s="167" t="s">
        <v>288</v>
      </c>
    </row>
    <row r="14" spans="1:7" ht="14.25" x14ac:dyDescent="0.15">
      <c r="A14" s="165" t="s">
        <v>270</v>
      </c>
      <c r="B14" s="166" t="s">
        <v>63</v>
      </c>
      <c r="C14" s="167" t="s">
        <v>64</v>
      </c>
      <c r="D14" s="166" t="s">
        <v>63</v>
      </c>
      <c r="E14" s="167" t="s">
        <v>64</v>
      </c>
      <c r="F14" s="166" t="s">
        <v>281</v>
      </c>
      <c r="G14" s="167" t="s">
        <v>289</v>
      </c>
    </row>
    <row r="15" spans="1:7" ht="14.25" x14ac:dyDescent="0.15">
      <c r="A15" s="165" t="s">
        <v>271</v>
      </c>
      <c r="B15" s="166" t="s">
        <v>66</v>
      </c>
      <c r="C15" s="167" t="s">
        <v>67</v>
      </c>
      <c r="D15" s="166" t="s">
        <v>66</v>
      </c>
      <c r="E15" s="167" t="s">
        <v>67</v>
      </c>
      <c r="F15" s="166" t="s">
        <v>282</v>
      </c>
      <c r="G15" s="167" t="s">
        <v>290</v>
      </c>
    </row>
    <row r="16" spans="1:7" ht="13.5" customHeight="1" x14ac:dyDescent="0.15">
      <c r="A16" s="168" t="s">
        <v>272</v>
      </c>
      <c r="B16" s="169" t="s">
        <v>69</v>
      </c>
      <c r="C16" s="170" t="s">
        <v>70</v>
      </c>
      <c r="D16" s="169" t="s">
        <v>69</v>
      </c>
      <c r="E16" s="170" t="s">
        <v>70</v>
      </c>
      <c r="F16" s="275"/>
      <c r="G16" s="276"/>
    </row>
    <row r="17" spans="1:7" x14ac:dyDescent="0.15">
      <c r="A17" s="171"/>
      <c r="B17" s="171"/>
      <c r="C17" s="171"/>
      <c r="D17" s="171"/>
      <c r="E17" s="171"/>
      <c r="F17" s="171"/>
      <c r="G17" s="171"/>
    </row>
    <row r="18" spans="1:7" ht="17.25" x14ac:dyDescent="0.15">
      <c r="A18" s="263" t="s">
        <v>354</v>
      </c>
      <c r="B18" s="264"/>
      <c r="C18" s="264"/>
      <c r="D18" s="264"/>
      <c r="E18" s="264"/>
      <c r="F18" s="264"/>
      <c r="G18" s="264"/>
    </row>
    <row r="19" spans="1:7" ht="13.5" customHeight="1" x14ac:dyDescent="0.15">
      <c r="A19" s="160" t="s">
        <v>36</v>
      </c>
      <c r="B19" s="258" t="s">
        <v>37</v>
      </c>
      <c r="C19" s="259"/>
      <c r="D19" s="258" t="s">
        <v>38</v>
      </c>
      <c r="E19" s="259"/>
      <c r="F19" s="258" t="s">
        <v>39</v>
      </c>
      <c r="G19" s="259"/>
    </row>
    <row r="20" spans="1:7" x14ac:dyDescent="0.15">
      <c r="A20" s="160" t="s">
        <v>40</v>
      </c>
      <c r="B20" s="260" t="s">
        <v>366</v>
      </c>
      <c r="C20" s="261"/>
      <c r="D20" s="260" t="s">
        <v>273</v>
      </c>
      <c r="E20" s="261"/>
      <c r="F20" s="260" t="s">
        <v>367</v>
      </c>
      <c r="G20" s="261"/>
    </row>
    <row r="21" spans="1:7" x14ac:dyDescent="0.15">
      <c r="A21" s="172" t="s">
        <v>43</v>
      </c>
      <c r="B21" s="260" t="s">
        <v>228</v>
      </c>
      <c r="C21" s="262"/>
      <c r="D21" s="260" t="s">
        <v>243</v>
      </c>
      <c r="E21" s="262"/>
      <c r="F21" s="260" t="s">
        <v>228</v>
      </c>
      <c r="G21" s="262"/>
    </row>
    <row r="22" spans="1:7" ht="14.25" x14ac:dyDescent="0.15">
      <c r="A22" s="162" t="s">
        <v>264</v>
      </c>
      <c r="B22" s="163" t="s">
        <v>75</v>
      </c>
      <c r="C22" s="173" t="s">
        <v>76</v>
      </c>
      <c r="D22" s="163" t="s">
        <v>75</v>
      </c>
      <c r="E22" s="173" t="s">
        <v>76</v>
      </c>
      <c r="F22" s="163" t="s">
        <v>75</v>
      </c>
      <c r="G22" s="173" t="s">
        <v>301</v>
      </c>
    </row>
    <row r="23" spans="1:7" ht="14.25" x14ac:dyDescent="0.15">
      <c r="A23" s="165" t="s">
        <v>265</v>
      </c>
      <c r="B23" s="166" t="s">
        <v>77</v>
      </c>
      <c r="C23" s="167" t="s">
        <v>78</v>
      </c>
      <c r="D23" s="166" t="s">
        <v>77</v>
      </c>
      <c r="E23" s="167" t="s">
        <v>78</v>
      </c>
      <c r="F23" s="166" t="s">
        <v>294</v>
      </c>
      <c r="G23" s="167" t="s">
        <v>302</v>
      </c>
    </row>
    <row r="24" spans="1:7" ht="14.25" x14ac:dyDescent="0.15">
      <c r="A24" s="165" t="s">
        <v>266</v>
      </c>
      <c r="B24" s="166" t="s">
        <v>79</v>
      </c>
      <c r="C24" s="167" t="s">
        <v>80</v>
      </c>
      <c r="D24" s="166" t="s">
        <v>79</v>
      </c>
      <c r="E24" s="167" t="s">
        <v>80</v>
      </c>
      <c r="F24" s="166" t="s">
        <v>295</v>
      </c>
      <c r="G24" s="167" t="s">
        <v>303</v>
      </c>
    </row>
    <row r="25" spans="1:7" ht="14.25" x14ac:dyDescent="0.15">
      <c r="A25" s="165" t="s">
        <v>267</v>
      </c>
      <c r="B25" s="166" t="s">
        <v>81</v>
      </c>
      <c r="C25" s="167" t="s">
        <v>82</v>
      </c>
      <c r="D25" s="166" t="s">
        <v>81</v>
      </c>
      <c r="E25" s="167" t="s">
        <v>82</v>
      </c>
      <c r="F25" s="166" t="s">
        <v>296</v>
      </c>
      <c r="G25" s="167" t="s">
        <v>304</v>
      </c>
    </row>
    <row r="26" spans="1:7" ht="14.25" x14ac:dyDescent="0.15">
      <c r="A26" s="165" t="s">
        <v>268</v>
      </c>
      <c r="B26" s="166" t="s">
        <v>83</v>
      </c>
      <c r="C26" s="167" t="s">
        <v>84</v>
      </c>
      <c r="D26" s="166" t="s">
        <v>83</v>
      </c>
      <c r="E26" s="167" t="s">
        <v>84</v>
      </c>
      <c r="F26" s="166" t="s">
        <v>297</v>
      </c>
      <c r="G26" s="167" t="s">
        <v>305</v>
      </c>
    </row>
    <row r="27" spans="1:7" ht="14.25" x14ac:dyDescent="0.15">
      <c r="A27" s="165" t="s">
        <v>269</v>
      </c>
      <c r="B27" s="166" t="s">
        <v>85</v>
      </c>
      <c r="C27" s="167" t="s">
        <v>86</v>
      </c>
      <c r="D27" s="166" t="s">
        <v>85</v>
      </c>
      <c r="E27" s="167" t="s">
        <v>86</v>
      </c>
      <c r="F27" s="166" t="s">
        <v>298</v>
      </c>
      <c r="G27" s="167" t="s">
        <v>306</v>
      </c>
    </row>
    <row r="28" spans="1:7" ht="14.25" x14ac:dyDescent="0.15">
      <c r="A28" s="165" t="s">
        <v>270</v>
      </c>
      <c r="B28" s="166" t="s">
        <v>87</v>
      </c>
      <c r="C28" s="167" t="s">
        <v>88</v>
      </c>
      <c r="D28" s="166" t="s">
        <v>87</v>
      </c>
      <c r="E28" s="167" t="s">
        <v>88</v>
      </c>
      <c r="F28" s="166" t="s">
        <v>299</v>
      </c>
      <c r="G28" s="167" t="s">
        <v>307</v>
      </c>
    </row>
    <row r="29" spans="1:7" ht="14.25" x14ac:dyDescent="0.15">
      <c r="A29" s="165" t="s">
        <v>271</v>
      </c>
      <c r="B29" s="166" t="s">
        <v>89</v>
      </c>
      <c r="C29" s="167" t="s">
        <v>90</v>
      </c>
      <c r="D29" s="166" t="s">
        <v>89</v>
      </c>
      <c r="E29" s="167" t="s">
        <v>90</v>
      </c>
      <c r="F29" s="166" t="s">
        <v>300</v>
      </c>
      <c r="G29" s="167" t="s">
        <v>90</v>
      </c>
    </row>
    <row r="30" spans="1:7" ht="14.25" x14ac:dyDescent="0.15">
      <c r="A30" s="168" t="s">
        <v>272</v>
      </c>
      <c r="B30" s="169" t="s">
        <v>91</v>
      </c>
      <c r="C30" s="170" t="s">
        <v>92</v>
      </c>
      <c r="D30" s="169" t="s">
        <v>91</v>
      </c>
      <c r="E30" s="170" t="s">
        <v>92</v>
      </c>
      <c r="F30" s="275"/>
      <c r="G30" s="276"/>
    </row>
    <row r="31" spans="1:7" x14ac:dyDescent="0.15">
      <c r="A31" s="174"/>
      <c r="B31" s="175"/>
      <c r="C31" s="174"/>
      <c r="D31" s="175"/>
      <c r="E31" s="174"/>
      <c r="F31" s="174"/>
      <c r="G31" s="174"/>
    </row>
    <row r="32" spans="1:7" ht="17.25" x14ac:dyDescent="0.15">
      <c r="A32" s="263" t="s">
        <v>355</v>
      </c>
      <c r="B32" s="264"/>
      <c r="C32" s="264"/>
      <c r="D32" s="264"/>
      <c r="E32" s="264"/>
      <c r="F32" s="264"/>
      <c r="G32" s="264"/>
    </row>
    <row r="33" spans="1:7" x14ac:dyDescent="0.15">
      <c r="A33" s="160" t="s">
        <v>36</v>
      </c>
      <c r="B33" s="258" t="s">
        <v>37</v>
      </c>
      <c r="C33" s="259"/>
      <c r="D33" s="258" t="s">
        <v>38</v>
      </c>
      <c r="E33" s="259"/>
      <c r="F33" s="258" t="s">
        <v>39</v>
      </c>
      <c r="G33" s="259"/>
    </row>
    <row r="34" spans="1:7" x14ac:dyDescent="0.15">
      <c r="A34" s="160" t="s">
        <v>40</v>
      </c>
      <c r="B34" s="260" t="s">
        <v>292</v>
      </c>
      <c r="C34" s="261"/>
      <c r="D34" s="260" t="s">
        <v>273</v>
      </c>
      <c r="E34" s="261"/>
      <c r="F34" s="260" t="s">
        <v>274</v>
      </c>
      <c r="G34" s="261"/>
    </row>
    <row r="35" spans="1:7" x14ac:dyDescent="0.15">
      <c r="A35" s="161" t="s">
        <v>43</v>
      </c>
      <c r="B35" s="260" t="s">
        <v>293</v>
      </c>
      <c r="C35" s="262"/>
      <c r="D35" s="260" t="s">
        <v>243</v>
      </c>
      <c r="E35" s="262"/>
      <c r="F35" s="260" t="s">
        <v>252</v>
      </c>
      <c r="G35" s="262"/>
    </row>
    <row r="36" spans="1:7" ht="14.25" x14ac:dyDescent="0.15">
      <c r="A36" s="162" t="s">
        <v>368</v>
      </c>
      <c r="B36" s="163" t="s">
        <v>97</v>
      </c>
      <c r="C36" s="173" t="s">
        <v>98</v>
      </c>
      <c r="D36" s="163" t="s">
        <v>97</v>
      </c>
      <c r="E36" s="173" t="s">
        <v>98</v>
      </c>
      <c r="F36" s="163" t="s">
        <v>308</v>
      </c>
      <c r="G36" s="173" t="s">
        <v>316</v>
      </c>
    </row>
    <row r="37" spans="1:7" ht="14.25" x14ac:dyDescent="0.15">
      <c r="A37" s="165" t="s">
        <v>369</v>
      </c>
      <c r="B37" s="166" t="s">
        <v>99</v>
      </c>
      <c r="C37" s="167" t="s">
        <v>100</v>
      </c>
      <c r="D37" s="166" t="s">
        <v>99</v>
      </c>
      <c r="E37" s="167" t="s">
        <v>100</v>
      </c>
      <c r="F37" s="166" t="s">
        <v>309</v>
      </c>
      <c r="G37" s="167" t="s">
        <v>317</v>
      </c>
    </row>
    <row r="38" spans="1:7" ht="14.25" x14ac:dyDescent="0.15">
      <c r="A38" s="165" t="s">
        <v>370</v>
      </c>
      <c r="B38" s="166" t="s">
        <v>101</v>
      </c>
      <c r="C38" s="167" t="s">
        <v>102</v>
      </c>
      <c r="D38" s="166" t="s">
        <v>101</v>
      </c>
      <c r="E38" s="167" t="s">
        <v>102</v>
      </c>
      <c r="F38" s="166" t="s">
        <v>310</v>
      </c>
      <c r="G38" s="167" t="s">
        <v>318</v>
      </c>
    </row>
    <row r="39" spans="1:7" ht="14.25" x14ac:dyDescent="0.15">
      <c r="A39" s="165" t="s">
        <v>371</v>
      </c>
      <c r="B39" s="166" t="s">
        <v>103</v>
      </c>
      <c r="C39" s="167" t="s">
        <v>104</v>
      </c>
      <c r="D39" s="166" t="s">
        <v>103</v>
      </c>
      <c r="E39" s="167" t="s">
        <v>104</v>
      </c>
      <c r="F39" s="166" t="s">
        <v>311</v>
      </c>
      <c r="G39" s="167" t="s">
        <v>319</v>
      </c>
    </row>
    <row r="40" spans="1:7" ht="14.25" x14ac:dyDescent="0.15">
      <c r="A40" s="165" t="s">
        <v>372</v>
      </c>
      <c r="B40" s="166" t="s">
        <v>105</v>
      </c>
      <c r="C40" s="167" t="s">
        <v>106</v>
      </c>
      <c r="D40" s="166" t="s">
        <v>105</v>
      </c>
      <c r="E40" s="167" t="s">
        <v>106</v>
      </c>
      <c r="F40" s="166" t="s">
        <v>312</v>
      </c>
      <c r="G40" s="167" t="s">
        <v>320</v>
      </c>
    </row>
    <row r="41" spans="1:7" ht="14.25" x14ac:dyDescent="0.15">
      <c r="A41" s="165" t="s">
        <v>373</v>
      </c>
      <c r="B41" s="166" t="s">
        <v>107</v>
      </c>
      <c r="C41" s="167" t="s">
        <v>108</v>
      </c>
      <c r="D41" s="166" t="s">
        <v>107</v>
      </c>
      <c r="E41" s="167" t="s">
        <v>108</v>
      </c>
      <c r="F41" s="166" t="s">
        <v>313</v>
      </c>
      <c r="G41" s="167" t="s">
        <v>321</v>
      </c>
    </row>
    <row r="42" spans="1:7" ht="14.25" x14ac:dyDescent="0.15">
      <c r="A42" s="165" t="s">
        <v>374</v>
      </c>
      <c r="B42" s="166" t="s">
        <v>109</v>
      </c>
      <c r="C42" s="167" t="s">
        <v>110</v>
      </c>
      <c r="D42" s="166" t="s">
        <v>109</v>
      </c>
      <c r="E42" s="167" t="s">
        <v>110</v>
      </c>
      <c r="F42" s="166" t="s">
        <v>314</v>
      </c>
      <c r="G42" s="167" t="s">
        <v>322</v>
      </c>
    </row>
    <row r="43" spans="1:7" ht="14.25" x14ac:dyDescent="0.15">
      <c r="A43" s="165" t="s">
        <v>375</v>
      </c>
      <c r="B43" s="166" t="s">
        <v>111</v>
      </c>
      <c r="C43" s="167" t="s">
        <v>112</v>
      </c>
      <c r="D43" s="166" t="s">
        <v>111</v>
      </c>
      <c r="E43" s="167" t="s">
        <v>112</v>
      </c>
      <c r="F43" s="166" t="s">
        <v>315</v>
      </c>
      <c r="G43" s="167" t="s">
        <v>323</v>
      </c>
    </row>
    <row r="44" spans="1:7" ht="13.5" customHeight="1" x14ac:dyDescent="0.15">
      <c r="A44" s="168" t="s">
        <v>376</v>
      </c>
      <c r="B44" s="169" t="s">
        <v>113</v>
      </c>
      <c r="C44" s="170" t="s">
        <v>114</v>
      </c>
      <c r="D44" s="169" t="s">
        <v>113</v>
      </c>
      <c r="E44" s="170" t="s">
        <v>114</v>
      </c>
      <c r="F44" s="275"/>
      <c r="G44" s="276"/>
    </row>
    <row r="45" spans="1:7" x14ac:dyDescent="0.15">
      <c r="A45" s="176"/>
      <c r="B45" s="176"/>
      <c r="C45" s="176"/>
      <c r="D45" s="176"/>
      <c r="E45" s="176"/>
      <c r="F45" s="176"/>
      <c r="G45" s="176"/>
    </row>
    <row r="46" spans="1:7" ht="17.25" x14ac:dyDescent="0.15">
      <c r="A46" s="267" t="s">
        <v>356</v>
      </c>
      <c r="B46" s="268"/>
      <c r="C46" s="268"/>
      <c r="D46" s="268"/>
      <c r="E46" s="268"/>
      <c r="F46" s="268"/>
      <c r="G46" s="268"/>
    </row>
    <row r="47" spans="1:7" x14ac:dyDescent="0.15">
      <c r="A47" s="160" t="s">
        <v>36</v>
      </c>
      <c r="B47" s="258" t="s">
        <v>37</v>
      </c>
      <c r="C47" s="259"/>
      <c r="D47" s="258" t="s">
        <v>38</v>
      </c>
      <c r="E47" s="259"/>
      <c r="F47" s="258" t="s">
        <v>39</v>
      </c>
      <c r="G47" s="259"/>
    </row>
    <row r="48" spans="1:7" x14ac:dyDescent="0.15">
      <c r="A48" s="160" t="s">
        <v>40</v>
      </c>
      <c r="B48" s="260" t="s">
        <v>263</v>
      </c>
      <c r="C48" s="261"/>
      <c r="D48" s="260" t="s">
        <v>273</v>
      </c>
      <c r="E48" s="261"/>
      <c r="F48" s="260" t="s">
        <v>274</v>
      </c>
      <c r="G48" s="261"/>
    </row>
    <row r="49" spans="1:12" x14ac:dyDescent="0.15">
      <c r="A49" s="161" t="s">
        <v>43</v>
      </c>
      <c r="B49" s="260" t="s">
        <v>228</v>
      </c>
      <c r="C49" s="262"/>
      <c r="D49" s="260" t="s">
        <v>243</v>
      </c>
      <c r="E49" s="262"/>
      <c r="F49" s="260" t="s">
        <v>252</v>
      </c>
      <c r="G49" s="262"/>
    </row>
    <row r="50" spans="1:12" ht="14.25" x14ac:dyDescent="0.15">
      <c r="A50" s="162" t="s">
        <v>368</v>
      </c>
      <c r="B50" s="163" t="s">
        <v>118</v>
      </c>
      <c r="C50" s="173" t="s">
        <v>119</v>
      </c>
      <c r="D50" s="163" t="s">
        <v>118</v>
      </c>
      <c r="E50" s="173" t="s">
        <v>119</v>
      </c>
      <c r="F50" s="163" t="s">
        <v>324</v>
      </c>
      <c r="G50" s="173" t="s">
        <v>328</v>
      </c>
      <c r="I50" s="177"/>
      <c r="J50" s="177"/>
      <c r="K50" s="177"/>
      <c r="L50" s="178"/>
    </row>
    <row r="51" spans="1:12" ht="14.25" x14ac:dyDescent="0.15">
      <c r="A51" s="165" t="s">
        <v>369</v>
      </c>
      <c r="B51" s="166" t="s">
        <v>120</v>
      </c>
      <c r="C51" s="167" t="s">
        <v>121</v>
      </c>
      <c r="D51" s="166" t="s">
        <v>120</v>
      </c>
      <c r="E51" s="167" t="s">
        <v>121</v>
      </c>
      <c r="F51" s="166" t="s">
        <v>325</v>
      </c>
      <c r="G51" s="167" t="s">
        <v>329</v>
      </c>
      <c r="I51" s="177"/>
      <c r="J51" s="177"/>
      <c r="K51" s="177"/>
      <c r="L51" s="178"/>
    </row>
    <row r="52" spans="1:12" ht="14.25" x14ac:dyDescent="0.15">
      <c r="A52" s="165" t="s">
        <v>370</v>
      </c>
      <c r="B52" s="166" t="s">
        <v>122</v>
      </c>
      <c r="C52" s="167" t="s">
        <v>123</v>
      </c>
      <c r="D52" s="166" t="s">
        <v>122</v>
      </c>
      <c r="E52" s="167" t="s">
        <v>123</v>
      </c>
      <c r="F52" s="166" t="s">
        <v>326</v>
      </c>
      <c r="G52" s="167" t="s">
        <v>330</v>
      </c>
      <c r="I52" s="177"/>
      <c r="J52" s="177"/>
      <c r="K52" s="177"/>
      <c r="L52" s="178"/>
    </row>
    <row r="53" spans="1:12" ht="14.25" x14ac:dyDescent="0.15">
      <c r="A53" s="165" t="s">
        <v>371</v>
      </c>
      <c r="B53" s="166" t="s">
        <v>124</v>
      </c>
      <c r="C53" s="167" t="s">
        <v>125</v>
      </c>
      <c r="D53" s="166" t="s">
        <v>124</v>
      </c>
      <c r="E53" s="167" t="s">
        <v>125</v>
      </c>
      <c r="F53" s="166" t="s">
        <v>327</v>
      </c>
      <c r="G53" s="167" t="s">
        <v>331</v>
      </c>
      <c r="I53" s="177"/>
      <c r="J53" s="178"/>
      <c r="K53" s="178"/>
      <c r="L53" s="178"/>
    </row>
    <row r="54" spans="1:12" ht="14.25" x14ac:dyDescent="0.15">
      <c r="A54" s="165" t="s">
        <v>372</v>
      </c>
      <c r="B54" s="166" t="s">
        <v>126</v>
      </c>
      <c r="C54" s="167" t="s">
        <v>127</v>
      </c>
      <c r="D54" s="166" t="s">
        <v>126</v>
      </c>
      <c r="E54" s="167" t="s">
        <v>127</v>
      </c>
      <c r="F54" s="269"/>
      <c r="G54" s="270"/>
      <c r="I54" s="177"/>
      <c r="J54" s="178"/>
      <c r="K54" s="178"/>
      <c r="L54" s="178"/>
    </row>
    <row r="55" spans="1:12" ht="14.25" x14ac:dyDescent="0.15">
      <c r="A55" s="165" t="s">
        <v>373</v>
      </c>
      <c r="B55" s="166" t="s">
        <v>128</v>
      </c>
      <c r="C55" s="167" t="s">
        <v>129</v>
      </c>
      <c r="D55" s="166" t="s">
        <v>128</v>
      </c>
      <c r="E55" s="167" t="s">
        <v>129</v>
      </c>
      <c r="F55" s="271"/>
      <c r="G55" s="272"/>
      <c r="I55" s="177"/>
      <c r="J55" s="178"/>
      <c r="K55" s="178"/>
      <c r="L55" s="178"/>
    </row>
    <row r="56" spans="1:12" ht="14.25" x14ac:dyDescent="0.15">
      <c r="A56" s="165" t="s">
        <v>374</v>
      </c>
      <c r="B56" s="166" t="s">
        <v>130</v>
      </c>
      <c r="C56" s="167" t="s">
        <v>131</v>
      </c>
      <c r="D56" s="166" t="s">
        <v>130</v>
      </c>
      <c r="E56" s="167" t="s">
        <v>131</v>
      </c>
      <c r="F56" s="271"/>
      <c r="G56" s="272"/>
      <c r="I56" s="177"/>
      <c r="J56" s="178"/>
      <c r="K56" s="178"/>
      <c r="L56" s="178"/>
    </row>
    <row r="57" spans="1:12" ht="14.25" x14ac:dyDescent="0.15">
      <c r="A57" s="165" t="s">
        <v>375</v>
      </c>
      <c r="B57" s="166" t="s">
        <v>132</v>
      </c>
      <c r="C57" s="167" t="s">
        <v>133</v>
      </c>
      <c r="D57" s="166" t="s">
        <v>132</v>
      </c>
      <c r="E57" s="167" t="s">
        <v>133</v>
      </c>
      <c r="F57" s="271"/>
      <c r="G57" s="272"/>
      <c r="I57" s="177"/>
      <c r="J57" s="178"/>
      <c r="K57" s="178"/>
      <c r="L57" s="178"/>
    </row>
    <row r="58" spans="1:12" ht="13.5" customHeight="1" x14ac:dyDescent="0.15">
      <c r="A58" s="168" t="s">
        <v>376</v>
      </c>
      <c r="B58" s="169" t="s">
        <v>134</v>
      </c>
      <c r="C58" s="170" t="s">
        <v>135</v>
      </c>
      <c r="D58" s="169" t="s">
        <v>134</v>
      </c>
      <c r="E58" s="170" t="s">
        <v>135</v>
      </c>
      <c r="F58" s="273"/>
      <c r="G58" s="274"/>
      <c r="I58" s="177"/>
      <c r="J58" s="178"/>
      <c r="K58" s="265"/>
      <c r="L58" s="266"/>
    </row>
  </sheetData>
  <mergeCells count="47">
    <mergeCell ref="F44:G44"/>
    <mergeCell ref="F30:G30"/>
    <mergeCell ref="F16:G16"/>
    <mergeCell ref="B49:C49"/>
    <mergeCell ref="D49:E49"/>
    <mergeCell ref="F49:G49"/>
    <mergeCell ref="B34:C34"/>
    <mergeCell ref="D34:E34"/>
    <mergeCell ref="F34:G34"/>
    <mergeCell ref="B35:C35"/>
    <mergeCell ref="D35:E35"/>
    <mergeCell ref="F35:G35"/>
    <mergeCell ref="B21:C21"/>
    <mergeCell ref="D21:E21"/>
    <mergeCell ref="F21:G21"/>
    <mergeCell ref="A32:G32"/>
    <mergeCell ref="K58:L58"/>
    <mergeCell ref="A46:G46"/>
    <mergeCell ref="B47:C47"/>
    <mergeCell ref="D47:E47"/>
    <mergeCell ref="F47:G47"/>
    <mergeCell ref="B48:C48"/>
    <mergeCell ref="D48:E48"/>
    <mergeCell ref="F48:G48"/>
    <mergeCell ref="F54:G58"/>
    <mergeCell ref="B33:C33"/>
    <mergeCell ref="D33:E33"/>
    <mergeCell ref="F33:G33"/>
    <mergeCell ref="A18:G18"/>
    <mergeCell ref="B19:C19"/>
    <mergeCell ref="D19:E19"/>
    <mergeCell ref="F19:G19"/>
    <mergeCell ref="B20:C20"/>
    <mergeCell ref="D20:E20"/>
    <mergeCell ref="F20:G20"/>
    <mergeCell ref="B6:C6"/>
    <mergeCell ref="D6:E6"/>
    <mergeCell ref="F6:G6"/>
    <mergeCell ref="B7:C7"/>
    <mergeCell ref="D7:E7"/>
    <mergeCell ref="F7:G7"/>
    <mergeCell ref="A1:G1"/>
    <mergeCell ref="A2:G2"/>
    <mergeCell ref="A4:G4"/>
    <mergeCell ref="B5:C5"/>
    <mergeCell ref="D5:E5"/>
    <mergeCell ref="F5:G5"/>
  </mergeCells>
  <phoneticPr fontId="52"/>
  <printOptions horizontalCentered="1"/>
  <pageMargins left="0" right="0" top="0.59027777777777801" bottom="0.196527777777778" header="0" footer="0"/>
  <pageSetup paperSize="9" scale="98" orientation="portrait" r:id="rId1"/>
  <ignoredErrors>
    <ignoredError sqref="A8:G19 A21:G35 A20 C20:E20 G20 A45:G49 B36:G36 B37:G37 B38:G38 B39:G39 B40:G40 B41:G41 B42:G42 B43:G43 B44:G44 A59:G60 B50:G5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H25" sqref="H25"/>
    </sheetView>
  </sheetViews>
  <sheetFormatPr defaultColWidth="9" defaultRowHeight="13.5" x14ac:dyDescent="0.15"/>
  <sheetData/>
  <phoneticPr fontId="52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A136"/>
  <sheetViews>
    <sheetView showGridLines="0" view="pageBreakPreview" topLeftCell="A35" zoomScaleNormal="100" zoomScaleSheetLayoutView="100" workbookViewId="0">
      <selection activeCell="A35" sqref="A35:AQ37"/>
    </sheetView>
  </sheetViews>
  <sheetFormatPr defaultColWidth="3.5" defaultRowHeight="18" customHeight="1" x14ac:dyDescent="0.15"/>
  <cols>
    <col min="1" max="43" width="3.5" style="17"/>
    <col min="44" max="44" width="3.5" style="17" hidden="1" customWidth="1"/>
    <col min="45" max="46" width="3.5" style="18" hidden="1" customWidth="1"/>
    <col min="47" max="47" width="3.5" style="17" hidden="1" customWidth="1"/>
    <col min="48" max="48" width="0" style="17" hidden="1" customWidth="1"/>
    <col min="49" max="52" width="3.5" style="17"/>
    <col min="53" max="53" width="3.875" style="17" customWidth="1"/>
    <col min="54" max="16384" width="3.5" style="17"/>
  </cols>
  <sheetData>
    <row r="1" spans="1:53" ht="18" customHeight="1" x14ac:dyDescent="0.15">
      <c r="A1" s="277" t="s">
        <v>383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01"/>
      <c r="AS1" s="49">
        <v>1</v>
      </c>
    </row>
    <row r="2" spans="1:53" ht="18" customHeight="1" x14ac:dyDescent="0.15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01"/>
    </row>
    <row r="3" spans="1:53" ht="18" customHeight="1" x14ac:dyDescent="0.1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01"/>
    </row>
    <row r="4" spans="1:53" ht="18" customHeight="1" x14ac:dyDescent="0.15">
      <c r="C4" s="279" t="s">
        <v>29</v>
      </c>
      <c r="D4" s="279"/>
      <c r="E4" s="279"/>
      <c r="F4" s="279"/>
      <c r="G4" s="280" t="str">
        <f>U10対戦スケジュール!B6</f>
        <v>陽南小学校</v>
      </c>
      <c r="H4" s="281"/>
      <c r="I4" s="281"/>
      <c r="J4" s="281"/>
      <c r="K4" s="281"/>
      <c r="L4" s="281"/>
      <c r="M4" s="281"/>
      <c r="N4" s="281"/>
      <c r="O4" s="281"/>
      <c r="P4" s="279" t="s">
        <v>43</v>
      </c>
      <c r="Q4" s="279"/>
      <c r="R4" s="279"/>
      <c r="S4" s="279"/>
      <c r="T4" s="282" t="str">
        <f>U10対戦スケジュール!B7</f>
        <v>緑が丘YFC</v>
      </c>
      <c r="U4" s="283"/>
      <c r="V4" s="283"/>
      <c r="W4" s="283"/>
      <c r="X4" s="283"/>
      <c r="Y4" s="283"/>
      <c r="Z4" s="283"/>
      <c r="AA4" s="283"/>
      <c r="AB4" s="283"/>
      <c r="AC4" s="279" t="s">
        <v>136</v>
      </c>
      <c r="AD4" s="279"/>
      <c r="AE4" s="279"/>
      <c r="AF4" s="279"/>
      <c r="AG4" s="284">
        <f>U10組合せ!B16</f>
        <v>43716</v>
      </c>
      <c r="AH4" s="285"/>
      <c r="AI4" s="285"/>
      <c r="AJ4" s="285"/>
      <c r="AK4" s="285"/>
      <c r="AL4" s="285"/>
      <c r="AM4" s="286">
        <f>AG4</f>
        <v>43716</v>
      </c>
      <c r="AN4" s="286"/>
      <c r="AO4" s="287"/>
      <c r="AP4" s="19"/>
    </row>
    <row r="5" spans="1:53" ht="18" customHeight="1" x14ac:dyDescent="0.15"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36"/>
      <c r="X5" s="36"/>
      <c r="Y5" s="36"/>
      <c r="Z5" s="36"/>
      <c r="AA5" s="36"/>
      <c r="AB5" s="36"/>
      <c r="AC5" s="36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53" ht="18" customHeight="1" x14ac:dyDescent="0.15">
      <c r="C6" s="288">
        <v>1</v>
      </c>
      <c r="D6" s="288"/>
      <c r="E6" s="289" t="str">
        <f>VLOOKUP(C6,U10組合せ!$B$6:$I$14,2*$AS$1+1,FALSE)</f>
        <v>緑が丘YFC</v>
      </c>
      <c r="F6" s="289"/>
      <c r="G6" s="289"/>
      <c r="H6" s="289"/>
      <c r="I6" s="289"/>
      <c r="J6" s="289"/>
      <c r="K6" s="289"/>
      <c r="L6" s="289"/>
      <c r="M6" s="289"/>
      <c r="N6" s="289"/>
      <c r="O6" s="29"/>
      <c r="P6" s="29"/>
      <c r="Q6" s="290">
        <v>4</v>
      </c>
      <c r="R6" s="290"/>
      <c r="S6" s="289" t="str">
        <f>VLOOKUP(Q6,U10組合せ!$B$6:$I$14,2*$AS$1+1,FALSE)</f>
        <v>ともぞうSC</v>
      </c>
      <c r="T6" s="289"/>
      <c r="U6" s="289"/>
      <c r="V6" s="289"/>
      <c r="W6" s="289"/>
      <c r="X6" s="289"/>
      <c r="Y6" s="289"/>
      <c r="Z6" s="289"/>
      <c r="AA6" s="289"/>
      <c r="AB6" s="289"/>
      <c r="AC6" s="43"/>
      <c r="AD6" s="44"/>
      <c r="AE6" s="290">
        <v>7</v>
      </c>
      <c r="AF6" s="290"/>
      <c r="AG6" s="289" t="str">
        <f>VLOOKUP(AE6,U10組合せ!$B$6:$I$14,2*$AS$1+1,FALSE)</f>
        <v>栃木SC U-10</v>
      </c>
      <c r="AH6" s="289"/>
      <c r="AI6" s="289"/>
      <c r="AJ6" s="289"/>
      <c r="AK6" s="289"/>
      <c r="AL6" s="289"/>
      <c r="AM6" s="289"/>
      <c r="AN6" s="289"/>
      <c r="AO6" s="289"/>
      <c r="AP6" s="289"/>
    </row>
    <row r="7" spans="1:53" ht="18" customHeight="1" x14ac:dyDescent="0.15">
      <c r="C7" s="291">
        <v>2</v>
      </c>
      <c r="D7" s="291"/>
      <c r="E7" s="292" t="str">
        <f>VLOOKUP(C7,U10組合せ!$B$6:$I$14,2*$AS$1+1,FALSE)</f>
        <v>FCアネーロ・U-10</v>
      </c>
      <c r="F7" s="293"/>
      <c r="G7" s="293"/>
      <c r="H7" s="293"/>
      <c r="I7" s="293"/>
      <c r="J7" s="293"/>
      <c r="K7" s="293"/>
      <c r="L7" s="293"/>
      <c r="M7" s="293"/>
      <c r="N7" s="294"/>
      <c r="O7" s="29"/>
      <c r="P7" s="29"/>
      <c r="Q7" s="295">
        <v>5</v>
      </c>
      <c r="R7" s="295"/>
      <c r="S7" s="296" t="str">
        <f>VLOOKUP(Q7,U10組合せ!$B$6:$I$14,2*$AS$1+1,FALSE)</f>
        <v>FCアリーバ</v>
      </c>
      <c r="T7" s="296"/>
      <c r="U7" s="296"/>
      <c r="V7" s="296"/>
      <c r="W7" s="296"/>
      <c r="X7" s="296"/>
      <c r="Y7" s="296"/>
      <c r="Z7" s="296"/>
      <c r="AA7" s="296"/>
      <c r="AB7" s="296"/>
      <c r="AC7" s="43"/>
      <c r="AD7" s="44"/>
      <c r="AE7" s="295">
        <v>8</v>
      </c>
      <c r="AF7" s="295"/>
      <c r="AG7" s="296" t="str">
        <f>VLOOKUP(AE7,U10組合せ!$B$6:$I$14,2*$AS$1+1,FALSE)</f>
        <v>姿川第一FC</v>
      </c>
      <c r="AH7" s="296"/>
      <c r="AI7" s="296"/>
      <c r="AJ7" s="296"/>
      <c r="AK7" s="296"/>
      <c r="AL7" s="296"/>
      <c r="AM7" s="296"/>
      <c r="AN7" s="296"/>
      <c r="AO7" s="296"/>
      <c r="AP7" s="296"/>
    </row>
    <row r="8" spans="1:53" ht="18" customHeight="1" x14ac:dyDescent="0.15">
      <c r="C8" s="297">
        <v>3</v>
      </c>
      <c r="D8" s="297"/>
      <c r="E8" s="298" t="str">
        <f>VLOOKUP(C8,U10組合せ!$B$6:$I$14,2*$AS$1+1,FALSE)</f>
        <v>シャルムグランツSC</v>
      </c>
      <c r="F8" s="299"/>
      <c r="G8" s="299"/>
      <c r="H8" s="299"/>
      <c r="I8" s="299"/>
      <c r="J8" s="299"/>
      <c r="K8" s="299"/>
      <c r="L8" s="299"/>
      <c r="M8" s="299"/>
      <c r="N8" s="300"/>
      <c r="O8" s="29"/>
      <c r="P8" s="29"/>
      <c r="Q8" s="301">
        <v>6</v>
      </c>
      <c r="R8" s="301"/>
      <c r="S8" s="298" t="str">
        <f>VLOOKUP(Q8,U10組合せ!$B$6:$I$14,2*$AS$1+1,FALSE)</f>
        <v>清原シザーズ</v>
      </c>
      <c r="T8" s="299"/>
      <c r="U8" s="299"/>
      <c r="V8" s="299"/>
      <c r="W8" s="299"/>
      <c r="X8" s="299"/>
      <c r="Y8" s="299"/>
      <c r="Z8" s="299"/>
      <c r="AA8" s="299"/>
      <c r="AB8" s="300"/>
      <c r="AC8" s="43"/>
      <c r="AD8" s="44"/>
      <c r="AE8" s="301">
        <v>9</v>
      </c>
      <c r="AF8" s="301"/>
      <c r="AG8" s="298" t="str">
        <f>VLOOKUP(AE8,U10組合せ!$B$6:$I$14,2*$AS$1+1,FALSE)</f>
        <v>union sc U-10</v>
      </c>
      <c r="AH8" s="299"/>
      <c r="AI8" s="299"/>
      <c r="AJ8" s="299"/>
      <c r="AK8" s="299"/>
      <c r="AL8" s="299"/>
      <c r="AM8" s="299"/>
      <c r="AN8" s="299"/>
      <c r="AO8" s="299"/>
      <c r="AP8" s="300"/>
    </row>
    <row r="9" spans="1:53" ht="18" customHeight="1" x14ac:dyDescent="0.15">
      <c r="C9" s="21"/>
      <c r="D9" s="20"/>
      <c r="E9" s="20"/>
      <c r="F9" s="20"/>
      <c r="G9" s="20"/>
      <c r="H9" s="2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20"/>
      <c r="U9" s="30"/>
      <c r="V9" s="20"/>
      <c r="W9" s="30"/>
      <c r="X9" s="20"/>
      <c r="Y9" s="30"/>
      <c r="Z9" s="20"/>
      <c r="AA9" s="30"/>
      <c r="AB9" s="20"/>
      <c r="AC9" s="20"/>
    </row>
    <row r="10" spans="1:53" ht="18" customHeight="1" x14ac:dyDescent="0.15">
      <c r="B10" s="18" t="s">
        <v>377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BA10" s="50"/>
    </row>
    <row r="11" spans="1:53" ht="18" customHeight="1" x14ac:dyDescent="0.15">
      <c r="B11" s="22"/>
      <c r="C11" s="302" t="s">
        <v>137</v>
      </c>
      <c r="D11" s="303"/>
      <c r="E11" s="304"/>
      <c r="F11" s="305" t="s">
        <v>138</v>
      </c>
      <c r="G11" s="306"/>
      <c r="H11" s="306"/>
      <c r="I11" s="307"/>
      <c r="J11" s="303" t="s">
        <v>139</v>
      </c>
      <c r="K11" s="306"/>
      <c r="L11" s="306"/>
      <c r="M11" s="306"/>
      <c r="N11" s="306"/>
      <c r="O11" s="306"/>
      <c r="P11" s="308"/>
      <c r="Q11" s="309" t="s">
        <v>140</v>
      </c>
      <c r="R11" s="309"/>
      <c r="S11" s="309"/>
      <c r="T11" s="309"/>
      <c r="U11" s="309"/>
      <c r="V11" s="309"/>
      <c r="W11" s="309"/>
      <c r="X11" s="310" t="s">
        <v>139</v>
      </c>
      <c r="Y11" s="306"/>
      <c r="Z11" s="306"/>
      <c r="AA11" s="306"/>
      <c r="AB11" s="306"/>
      <c r="AC11" s="306"/>
      <c r="AD11" s="307"/>
      <c r="AE11" s="305" t="s">
        <v>138</v>
      </c>
      <c r="AF11" s="306"/>
      <c r="AG11" s="306"/>
      <c r="AH11" s="307"/>
      <c r="AI11" s="311" t="s">
        <v>141</v>
      </c>
      <c r="AJ11" s="312"/>
      <c r="AK11" s="312"/>
      <c r="AL11" s="312"/>
      <c r="AM11" s="312"/>
      <c r="AN11" s="312"/>
      <c r="AO11" s="310" t="s">
        <v>142</v>
      </c>
      <c r="AP11" s="304"/>
    </row>
    <row r="12" spans="1:53" ht="18" customHeight="1" x14ac:dyDescent="0.15">
      <c r="B12" s="382">
        <v>1</v>
      </c>
      <c r="C12" s="316">
        <v>0.35416666666666669</v>
      </c>
      <c r="D12" s="317"/>
      <c r="E12" s="318"/>
      <c r="F12" s="322"/>
      <c r="G12" s="323"/>
      <c r="H12" s="323"/>
      <c r="I12" s="324"/>
      <c r="J12" s="328" t="str">
        <f>IF(AS12="","",VLOOKUP(AS12,U10組合せ!$B$6:$I$14,2*$AS$1+1,FALSE))</f>
        <v>緑が丘YFC</v>
      </c>
      <c r="K12" s="329"/>
      <c r="L12" s="329"/>
      <c r="M12" s="329"/>
      <c r="N12" s="329"/>
      <c r="O12" s="329"/>
      <c r="P12" s="330"/>
      <c r="Q12" s="337">
        <f>IF(OR(S12="",S13=""),"",S12+S13)</f>
        <v>1</v>
      </c>
      <c r="R12" s="338"/>
      <c r="S12" s="37">
        <v>1</v>
      </c>
      <c r="T12" s="138" t="s">
        <v>143</v>
      </c>
      <c r="U12" s="37">
        <v>0</v>
      </c>
      <c r="V12" s="345">
        <f>IF(OR(U12="",U13=""),"",U12+U13)</f>
        <v>0</v>
      </c>
      <c r="W12" s="346"/>
      <c r="X12" s="333" t="str">
        <f>IF(AT12="","",VLOOKUP(AT12,U10組合せ!$B$6:$I$14,2*$AS$1+1,FALSE))</f>
        <v>FCアネーロ・U-10</v>
      </c>
      <c r="Y12" s="329"/>
      <c r="Z12" s="329"/>
      <c r="AA12" s="329"/>
      <c r="AB12" s="329"/>
      <c r="AC12" s="329"/>
      <c r="AD12" s="334"/>
      <c r="AE12" s="322"/>
      <c r="AF12" s="323"/>
      <c r="AG12" s="323"/>
      <c r="AH12" s="324"/>
      <c r="AI12" s="373" t="str">
        <f ca="1">DBCS(INDIRECT("U10対戦スケジュール!c"&amp;(ROW())/2+2))</f>
        <v>３／４／４</v>
      </c>
      <c r="AJ12" s="374"/>
      <c r="AK12" s="374"/>
      <c r="AL12" s="374"/>
      <c r="AM12" s="374"/>
      <c r="AN12" s="374"/>
      <c r="AO12" s="341" t="s">
        <v>144</v>
      </c>
      <c r="AP12" s="342"/>
      <c r="AS12" s="18">
        <v>1</v>
      </c>
      <c r="AT12" s="18">
        <v>2</v>
      </c>
    </row>
    <row r="13" spans="1:53" ht="18" customHeight="1" x14ac:dyDescent="0.15">
      <c r="B13" s="383"/>
      <c r="C13" s="319"/>
      <c r="D13" s="320"/>
      <c r="E13" s="321"/>
      <c r="F13" s="325"/>
      <c r="G13" s="326"/>
      <c r="H13" s="326"/>
      <c r="I13" s="327"/>
      <c r="J13" s="331"/>
      <c r="K13" s="331"/>
      <c r="L13" s="331"/>
      <c r="M13" s="331"/>
      <c r="N13" s="331"/>
      <c r="O13" s="331"/>
      <c r="P13" s="332"/>
      <c r="Q13" s="339"/>
      <c r="R13" s="340"/>
      <c r="S13" s="38">
        <v>0</v>
      </c>
      <c r="T13" s="139" t="s">
        <v>143</v>
      </c>
      <c r="U13" s="38">
        <v>0</v>
      </c>
      <c r="V13" s="343"/>
      <c r="W13" s="347"/>
      <c r="X13" s="335"/>
      <c r="Y13" s="331"/>
      <c r="Z13" s="331"/>
      <c r="AA13" s="331"/>
      <c r="AB13" s="331"/>
      <c r="AC13" s="331"/>
      <c r="AD13" s="336"/>
      <c r="AE13" s="325"/>
      <c r="AF13" s="326"/>
      <c r="AG13" s="326"/>
      <c r="AH13" s="327"/>
      <c r="AI13" s="375"/>
      <c r="AJ13" s="376"/>
      <c r="AK13" s="376"/>
      <c r="AL13" s="376"/>
      <c r="AM13" s="376"/>
      <c r="AN13" s="376"/>
      <c r="AO13" s="343"/>
      <c r="AP13" s="344"/>
    </row>
    <row r="14" spans="1:53" ht="18" customHeight="1" x14ac:dyDescent="0.15">
      <c r="B14" s="383">
        <v>2</v>
      </c>
      <c r="C14" s="319">
        <v>0.375</v>
      </c>
      <c r="D14" s="320">
        <v>0.4375</v>
      </c>
      <c r="E14" s="321"/>
      <c r="F14" s="325"/>
      <c r="G14" s="326"/>
      <c r="H14" s="326"/>
      <c r="I14" s="327"/>
      <c r="J14" s="348" t="str">
        <f>IF(AS14="","",VLOOKUP(AS14,U10組合せ!$B$6:$I$14,2*$AS$1+1,FALSE))</f>
        <v>シャルムグランツSC</v>
      </c>
      <c r="K14" s="349"/>
      <c r="L14" s="349"/>
      <c r="M14" s="349"/>
      <c r="N14" s="349"/>
      <c r="O14" s="349"/>
      <c r="P14" s="350"/>
      <c r="Q14" s="388">
        <f>IF(OR(S14="",S15=""),"",S14+S15)</f>
        <v>0</v>
      </c>
      <c r="R14" s="389"/>
      <c r="S14" s="39">
        <v>0</v>
      </c>
      <c r="T14" s="140" t="s">
        <v>143</v>
      </c>
      <c r="U14" s="39">
        <v>4</v>
      </c>
      <c r="V14" s="388">
        <f t="shared" ref="V14" si="0">IF(OR(U14="",U15=""),"",U14+U15)</f>
        <v>4</v>
      </c>
      <c r="W14" s="389"/>
      <c r="X14" s="352" t="str">
        <f>IF(AT14="","",VLOOKUP(AT14,U10組合せ!$B$6:$I$14,2*$AS$1+1,FALSE))</f>
        <v>ともぞうSC</v>
      </c>
      <c r="Y14" s="349"/>
      <c r="Z14" s="349"/>
      <c r="AA14" s="349"/>
      <c r="AB14" s="349"/>
      <c r="AC14" s="349"/>
      <c r="AD14" s="353"/>
      <c r="AE14" s="325"/>
      <c r="AF14" s="326"/>
      <c r="AG14" s="326"/>
      <c r="AH14" s="327"/>
      <c r="AI14" s="377" t="str">
        <f ca="1">DBCS(INDIRECT("U10対戦スケジュール!c"&amp;(ROW())/2+2))</f>
        <v>１／２／２</v>
      </c>
      <c r="AJ14" s="378"/>
      <c r="AK14" s="378"/>
      <c r="AL14" s="378"/>
      <c r="AM14" s="378"/>
      <c r="AN14" s="378"/>
      <c r="AO14" s="388" t="s">
        <v>144</v>
      </c>
      <c r="AP14" s="399"/>
      <c r="AS14" s="18">
        <v>3</v>
      </c>
      <c r="AT14" s="18">
        <v>4</v>
      </c>
    </row>
    <row r="15" spans="1:53" ht="18" customHeight="1" x14ac:dyDescent="0.15">
      <c r="B15" s="383"/>
      <c r="C15" s="319"/>
      <c r="D15" s="320"/>
      <c r="E15" s="321"/>
      <c r="F15" s="325"/>
      <c r="G15" s="326"/>
      <c r="H15" s="326"/>
      <c r="I15" s="327"/>
      <c r="J15" s="351"/>
      <c r="K15" s="331"/>
      <c r="L15" s="331"/>
      <c r="M15" s="331"/>
      <c r="N15" s="331"/>
      <c r="O15" s="331"/>
      <c r="P15" s="332"/>
      <c r="Q15" s="343"/>
      <c r="R15" s="347"/>
      <c r="S15" s="38">
        <v>0</v>
      </c>
      <c r="T15" s="139" t="s">
        <v>143</v>
      </c>
      <c r="U15" s="38">
        <v>0</v>
      </c>
      <c r="V15" s="343"/>
      <c r="W15" s="347"/>
      <c r="X15" s="335"/>
      <c r="Y15" s="331"/>
      <c r="Z15" s="331"/>
      <c r="AA15" s="331"/>
      <c r="AB15" s="331"/>
      <c r="AC15" s="331"/>
      <c r="AD15" s="336"/>
      <c r="AE15" s="325"/>
      <c r="AF15" s="326"/>
      <c r="AG15" s="326"/>
      <c r="AH15" s="327"/>
      <c r="AI15" s="377"/>
      <c r="AJ15" s="378"/>
      <c r="AK15" s="378"/>
      <c r="AL15" s="378"/>
      <c r="AM15" s="378"/>
      <c r="AN15" s="378"/>
      <c r="AO15" s="343"/>
      <c r="AP15" s="344"/>
    </row>
    <row r="16" spans="1:53" ht="18" customHeight="1" x14ac:dyDescent="0.15">
      <c r="B16" s="383">
        <v>3</v>
      </c>
      <c r="C16" s="319">
        <v>0.39583333333333331</v>
      </c>
      <c r="D16" s="320"/>
      <c r="E16" s="321"/>
      <c r="F16" s="325"/>
      <c r="G16" s="326"/>
      <c r="H16" s="326"/>
      <c r="I16" s="327"/>
      <c r="J16" s="387" t="str">
        <f>IF(AS16="","",VLOOKUP(AS16,U10組合せ!$B$6:$I$14,2*$AS$1+1,FALSE))</f>
        <v>FCアリーバ</v>
      </c>
      <c r="K16" s="349"/>
      <c r="L16" s="349"/>
      <c r="M16" s="349"/>
      <c r="N16" s="349"/>
      <c r="O16" s="349"/>
      <c r="P16" s="350"/>
      <c r="Q16" s="388">
        <f t="shared" ref="Q16" si="1">IF(OR(S16="",S17=""),"",S16+S17)</f>
        <v>0</v>
      </c>
      <c r="R16" s="389"/>
      <c r="S16" s="39">
        <v>0</v>
      </c>
      <c r="T16" s="140" t="s">
        <v>143</v>
      </c>
      <c r="U16" s="39">
        <v>1</v>
      </c>
      <c r="V16" s="388">
        <f t="shared" ref="V16" si="2">IF(OR(U16="",U17=""),"",U16+U17)</f>
        <v>1</v>
      </c>
      <c r="W16" s="389"/>
      <c r="X16" s="352" t="str">
        <f>IF(AT16="","",VLOOKUP(AT16,U10組合せ!$B$6:$I$14,2*$AS$1+1,FALSE))</f>
        <v>清原シザーズ</v>
      </c>
      <c r="Y16" s="349"/>
      <c r="Z16" s="349"/>
      <c r="AA16" s="349"/>
      <c r="AB16" s="349"/>
      <c r="AC16" s="349"/>
      <c r="AD16" s="353"/>
      <c r="AE16" s="325"/>
      <c r="AF16" s="326"/>
      <c r="AG16" s="326"/>
      <c r="AH16" s="327"/>
      <c r="AI16" s="377" t="str">
        <f ca="1">DBCS(INDIRECT("U10対戦スケジュール!c"&amp;(ROW())/2+2))</f>
        <v>７／８／８</v>
      </c>
      <c r="AJ16" s="378"/>
      <c r="AK16" s="378"/>
      <c r="AL16" s="378"/>
      <c r="AM16" s="378"/>
      <c r="AN16" s="378"/>
      <c r="AO16" s="388" t="s">
        <v>144</v>
      </c>
      <c r="AP16" s="399"/>
      <c r="AS16" s="18">
        <v>5</v>
      </c>
      <c r="AT16" s="18">
        <v>6</v>
      </c>
    </row>
    <row r="17" spans="1:46" ht="18" customHeight="1" x14ac:dyDescent="0.15">
      <c r="B17" s="383"/>
      <c r="C17" s="319"/>
      <c r="D17" s="320"/>
      <c r="E17" s="321"/>
      <c r="F17" s="325"/>
      <c r="G17" s="326"/>
      <c r="H17" s="326"/>
      <c r="I17" s="327"/>
      <c r="J17" s="331"/>
      <c r="K17" s="331"/>
      <c r="L17" s="331"/>
      <c r="M17" s="331"/>
      <c r="N17" s="331"/>
      <c r="O17" s="331"/>
      <c r="P17" s="332"/>
      <c r="Q17" s="343"/>
      <c r="R17" s="347"/>
      <c r="S17" s="38">
        <v>0</v>
      </c>
      <c r="T17" s="139" t="s">
        <v>143</v>
      </c>
      <c r="U17" s="38">
        <v>0</v>
      </c>
      <c r="V17" s="343"/>
      <c r="W17" s="347"/>
      <c r="X17" s="335"/>
      <c r="Y17" s="331"/>
      <c r="Z17" s="331"/>
      <c r="AA17" s="331"/>
      <c r="AB17" s="331"/>
      <c r="AC17" s="331"/>
      <c r="AD17" s="336"/>
      <c r="AE17" s="325"/>
      <c r="AF17" s="326"/>
      <c r="AG17" s="326"/>
      <c r="AH17" s="327"/>
      <c r="AI17" s="377"/>
      <c r="AJ17" s="378"/>
      <c r="AK17" s="378"/>
      <c r="AL17" s="378"/>
      <c r="AM17" s="378"/>
      <c r="AN17" s="378"/>
      <c r="AO17" s="343"/>
      <c r="AP17" s="344"/>
    </row>
    <row r="18" spans="1:46" ht="18" customHeight="1" x14ac:dyDescent="0.15">
      <c r="B18" s="383">
        <v>4</v>
      </c>
      <c r="C18" s="319">
        <v>0.41666666666666669</v>
      </c>
      <c r="D18" s="320">
        <v>0.4375</v>
      </c>
      <c r="E18" s="321"/>
      <c r="F18" s="325"/>
      <c r="G18" s="326"/>
      <c r="H18" s="326"/>
      <c r="I18" s="327"/>
      <c r="J18" s="387" t="str">
        <f>IF(AS18="","",VLOOKUP(AS18,U10組合せ!$B$6:$I$14,2*$AS$1+1,FALSE))</f>
        <v>栃木SC U-10</v>
      </c>
      <c r="K18" s="349"/>
      <c r="L18" s="349"/>
      <c r="M18" s="349"/>
      <c r="N18" s="349"/>
      <c r="O18" s="349"/>
      <c r="P18" s="350"/>
      <c r="Q18" s="388">
        <f t="shared" ref="Q18" si="3">IF(OR(S18="",S19=""),"",S18+S19)</f>
        <v>0</v>
      </c>
      <c r="R18" s="389"/>
      <c r="S18" s="39">
        <v>0</v>
      </c>
      <c r="T18" s="140" t="s">
        <v>143</v>
      </c>
      <c r="U18" s="39">
        <v>0</v>
      </c>
      <c r="V18" s="388">
        <f t="shared" ref="V18" si="4">IF(OR(U18="",U19=""),"",U18+U19)</f>
        <v>0</v>
      </c>
      <c r="W18" s="389"/>
      <c r="X18" s="352" t="str">
        <f>IF(AT18="","",VLOOKUP(AT18,U10組合せ!$B$6:$I$14,2*$AS$1+1,FALSE))</f>
        <v>姿川第一FC</v>
      </c>
      <c r="Y18" s="349"/>
      <c r="Z18" s="349"/>
      <c r="AA18" s="349"/>
      <c r="AB18" s="349"/>
      <c r="AC18" s="349"/>
      <c r="AD18" s="353"/>
      <c r="AE18" s="325"/>
      <c r="AF18" s="326"/>
      <c r="AG18" s="326"/>
      <c r="AH18" s="327"/>
      <c r="AI18" s="377" t="str">
        <f ca="1">DBCS(INDIRECT("U10対戦スケジュール!c"&amp;(ROW())/2+2))</f>
        <v>５／６／６</v>
      </c>
      <c r="AJ18" s="378"/>
      <c r="AK18" s="378"/>
      <c r="AL18" s="378"/>
      <c r="AM18" s="378"/>
      <c r="AN18" s="378"/>
      <c r="AO18" s="388" t="s">
        <v>144</v>
      </c>
      <c r="AP18" s="399"/>
      <c r="AS18" s="18">
        <v>7</v>
      </c>
      <c r="AT18" s="18">
        <v>8</v>
      </c>
    </row>
    <row r="19" spans="1:46" ht="18" customHeight="1" x14ac:dyDescent="0.15">
      <c r="B19" s="383"/>
      <c r="C19" s="319"/>
      <c r="D19" s="320"/>
      <c r="E19" s="321"/>
      <c r="F19" s="325"/>
      <c r="G19" s="326"/>
      <c r="H19" s="326"/>
      <c r="I19" s="327"/>
      <c r="J19" s="331"/>
      <c r="K19" s="331"/>
      <c r="L19" s="331"/>
      <c r="M19" s="331"/>
      <c r="N19" s="331"/>
      <c r="O19" s="331"/>
      <c r="P19" s="332"/>
      <c r="Q19" s="343"/>
      <c r="R19" s="347"/>
      <c r="S19" s="38">
        <v>0</v>
      </c>
      <c r="T19" s="139" t="s">
        <v>143</v>
      </c>
      <c r="U19" s="38">
        <v>0</v>
      </c>
      <c r="V19" s="343"/>
      <c r="W19" s="347"/>
      <c r="X19" s="335"/>
      <c r="Y19" s="331"/>
      <c r="Z19" s="331"/>
      <c r="AA19" s="331"/>
      <c r="AB19" s="331"/>
      <c r="AC19" s="331"/>
      <c r="AD19" s="336"/>
      <c r="AE19" s="325"/>
      <c r="AF19" s="326"/>
      <c r="AG19" s="326"/>
      <c r="AH19" s="327"/>
      <c r="AI19" s="377"/>
      <c r="AJ19" s="378"/>
      <c r="AK19" s="378"/>
      <c r="AL19" s="378"/>
      <c r="AM19" s="378"/>
      <c r="AN19" s="378"/>
      <c r="AO19" s="343"/>
      <c r="AP19" s="344"/>
    </row>
    <row r="20" spans="1:46" ht="18" customHeight="1" x14ac:dyDescent="0.15">
      <c r="B20" s="383">
        <v>5</v>
      </c>
      <c r="C20" s="319">
        <v>0.4375</v>
      </c>
      <c r="D20" s="320"/>
      <c r="E20" s="321"/>
      <c r="F20" s="325"/>
      <c r="G20" s="326"/>
      <c r="H20" s="326"/>
      <c r="I20" s="327"/>
      <c r="J20" s="387" t="str">
        <f>IF(AS20="","",VLOOKUP(AS20,U10組合せ!$B$6:$I$14,2*$AS$1+1,FALSE))</f>
        <v>union sc U-10</v>
      </c>
      <c r="K20" s="349"/>
      <c r="L20" s="349"/>
      <c r="M20" s="349"/>
      <c r="N20" s="349"/>
      <c r="O20" s="349"/>
      <c r="P20" s="350"/>
      <c r="Q20" s="388">
        <f t="shared" ref="Q20" si="5">IF(OR(S20="",S21=""),"",S20+S21)</f>
        <v>0</v>
      </c>
      <c r="R20" s="389"/>
      <c r="S20" s="39">
        <v>0</v>
      </c>
      <c r="T20" s="140" t="s">
        <v>143</v>
      </c>
      <c r="U20" s="39">
        <v>0</v>
      </c>
      <c r="V20" s="388">
        <f t="shared" ref="V20" si="6">IF(OR(U20="",U21=""),"",U20+U21)</f>
        <v>0</v>
      </c>
      <c r="W20" s="389"/>
      <c r="X20" s="352" t="str">
        <f>IF(AT20="","",VLOOKUP(AT20,U10組合せ!$B$6:$I$14,2*$AS$1+1,FALSE))</f>
        <v>緑が丘YFC</v>
      </c>
      <c r="Y20" s="349"/>
      <c r="Z20" s="349"/>
      <c r="AA20" s="349"/>
      <c r="AB20" s="349"/>
      <c r="AC20" s="349"/>
      <c r="AD20" s="353"/>
      <c r="AE20" s="325"/>
      <c r="AF20" s="326"/>
      <c r="AG20" s="326"/>
      <c r="AH20" s="327"/>
      <c r="AI20" s="377" t="str">
        <f ca="1">DBCS(INDIRECT("U10対戦スケジュール!c"&amp;(ROW())/2+2))</f>
        <v>２／３／３</v>
      </c>
      <c r="AJ20" s="378"/>
      <c r="AK20" s="378"/>
      <c r="AL20" s="378"/>
      <c r="AM20" s="378"/>
      <c r="AN20" s="378"/>
      <c r="AO20" s="388" t="s">
        <v>144</v>
      </c>
      <c r="AP20" s="399"/>
      <c r="AS20" s="18">
        <v>9</v>
      </c>
      <c r="AT20" s="18">
        <v>1</v>
      </c>
    </row>
    <row r="21" spans="1:46" ht="18" customHeight="1" x14ac:dyDescent="0.15">
      <c r="B21" s="383"/>
      <c r="C21" s="319"/>
      <c r="D21" s="320"/>
      <c r="E21" s="321"/>
      <c r="F21" s="325"/>
      <c r="G21" s="326"/>
      <c r="H21" s="326"/>
      <c r="I21" s="327"/>
      <c r="J21" s="331"/>
      <c r="K21" s="331"/>
      <c r="L21" s="331"/>
      <c r="M21" s="331"/>
      <c r="N21" s="331"/>
      <c r="O21" s="331"/>
      <c r="P21" s="332"/>
      <c r="Q21" s="343"/>
      <c r="R21" s="347"/>
      <c r="S21" s="38">
        <v>0</v>
      </c>
      <c r="T21" s="139" t="s">
        <v>143</v>
      </c>
      <c r="U21" s="38">
        <v>0</v>
      </c>
      <c r="V21" s="343"/>
      <c r="W21" s="347"/>
      <c r="X21" s="335"/>
      <c r="Y21" s="331"/>
      <c r="Z21" s="331"/>
      <c r="AA21" s="331"/>
      <c r="AB21" s="331"/>
      <c r="AC21" s="331"/>
      <c r="AD21" s="336"/>
      <c r="AE21" s="325"/>
      <c r="AF21" s="326"/>
      <c r="AG21" s="326"/>
      <c r="AH21" s="327"/>
      <c r="AI21" s="377"/>
      <c r="AJ21" s="378"/>
      <c r="AK21" s="378"/>
      <c r="AL21" s="378"/>
      <c r="AM21" s="378"/>
      <c r="AN21" s="378"/>
      <c r="AO21" s="343"/>
      <c r="AP21" s="344"/>
    </row>
    <row r="22" spans="1:46" ht="18" customHeight="1" x14ac:dyDescent="0.15">
      <c r="B22" s="383">
        <v>6</v>
      </c>
      <c r="C22" s="319">
        <v>0.45833333333333331</v>
      </c>
      <c r="D22" s="320"/>
      <c r="E22" s="321"/>
      <c r="F22" s="325"/>
      <c r="G22" s="326"/>
      <c r="H22" s="326"/>
      <c r="I22" s="327"/>
      <c r="J22" s="387" t="str">
        <f>IF(AS22="","",VLOOKUP(AS22,U10組合せ!$B$6:$I$14,2*$AS$1+1,FALSE))</f>
        <v>FCアネーロ・U-10</v>
      </c>
      <c r="K22" s="349"/>
      <c r="L22" s="349"/>
      <c r="M22" s="349"/>
      <c r="N22" s="349"/>
      <c r="O22" s="349"/>
      <c r="P22" s="350"/>
      <c r="Q22" s="388">
        <f t="shared" ref="Q22" si="7">IF(OR(S22="",S23=""),"",S22+S23)</f>
        <v>0</v>
      </c>
      <c r="R22" s="389"/>
      <c r="S22" s="39">
        <v>0</v>
      </c>
      <c r="T22" s="140" t="s">
        <v>143</v>
      </c>
      <c r="U22" s="39">
        <v>2</v>
      </c>
      <c r="V22" s="388">
        <f t="shared" ref="V22" si="8">IF(OR(U22="",U23=""),"",U22+U23)</f>
        <v>2</v>
      </c>
      <c r="W22" s="389"/>
      <c r="X22" s="352" t="str">
        <f>IF(AT22="","",VLOOKUP(AT22,U10組合せ!$B$6:$I$14,2*$AS$1+1,FALSE))</f>
        <v>シャルムグランツSC</v>
      </c>
      <c r="Y22" s="349"/>
      <c r="Z22" s="349"/>
      <c r="AA22" s="349"/>
      <c r="AB22" s="349"/>
      <c r="AC22" s="349"/>
      <c r="AD22" s="353"/>
      <c r="AE22" s="325"/>
      <c r="AF22" s="326"/>
      <c r="AG22" s="326"/>
      <c r="AH22" s="327"/>
      <c r="AI22" s="377" t="str">
        <f ca="1">DBCS(INDIRECT("U10対戦スケジュール!c"&amp;(ROW())/2+2))</f>
        <v>９／１／１</v>
      </c>
      <c r="AJ22" s="378"/>
      <c r="AK22" s="378"/>
      <c r="AL22" s="378"/>
      <c r="AM22" s="378"/>
      <c r="AN22" s="378"/>
      <c r="AO22" s="388" t="s">
        <v>144</v>
      </c>
      <c r="AP22" s="399"/>
      <c r="AS22" s="18">
        <v>2</v>
      </c>
      <c r="AT22" s="18">
        <v>3</v>
      </c>
    </row>
    <row r="23" spans="1:46" ht="18" customHeight="1" x14ac:dyDescent="0.15">
      <c r="B23" s="383"/>
      <c r="C23" s="319"/>
      <c r="D23" s="320"/>
      <c r="E23" s="321"/>
      <c r="F23" s="325"/>
      <c r="G23" s="326"/>
      <c r="H23" s="326"/>
      <c r="I23" s="327"/>
      <c r="J23" s="331"/>
      <c r="K23" s="331"/>
      <c r="L23" s="331"/>
      <c r="M23" s="331"/>
      <c r="N23" s="331"/>
      <c r="O23" s="331"/>
      <c r="P23" s="332"/>
      <c r="Q23" s="343"/>
      <c r="R23" s="347"/>
      <c r="S23" s="38">
        <v>0</v>
      </c>
      <c r="T23" s="139" t="s">
        <v>143</v>
      </c>
      <c r="U23" s="38">
        <v>0</v>
      </c>
      <c r="V23" s="343"/>
      <c r="W23" s="347"/>
      <c r="X23" s="335"/>
      <c r="Y23" s="331"/>
      <c r="Z23" s="331"/>
      <c r="AA23" s="331"/>
      <c r="AB23" s="331"/>
      <c r="AC23" s="331"/>
      <c r="AD23" s="336"/>
      <c r="AE23" s="325"/>
      <c r="AF23" s="326"/>
      <c r="AG23" s="326"/>
      <c r="AH23" s="327"/>
      <c r="AI23" s="377"/>
      <c r="AJ23" s="378"/>
      <c r="AK23" s="378"/>
      <c r="AL23" s="378"/>
      <c r="AM23" s="378"/>
      <c r="AN23" s="378"/>
      <c r="AO23" s="343"/>
      <c r="AP23" s="344"/>
    </row>
    <row r="24" spans="1:46" ht="18" customHeight="1" x14ac:dyDescent="0.15">
      <c r="B24" s="383">
        <v>7</v>
      </c>
      <c r="C24" s="319">
        <v>0.47916666666666669</v>
      </c>
      <c r="D24" s="320"/>
      <c r="E24" s="321"/>
      <c r="F24" s="325"/>
      <c r="G24" s="326"/>
      <c r="H24" s="326"/>
      <c r="I24" s="327"/>
      <c r="J24" s="387" t="str">
        <f>IF(AS24="","",VLOOKUP(AS24,U10組合せ!$B$6:$I$14,2*$AS$1+1,FALSE))</f>
        <v>ともぞうSC</v>
      </c>
      <c r="K24" s="349"/>
      <c r="L24" s="349"/>
      <c r="M24" s="349"/>
      <c r="N24" s="349"/>
      <c r="O24" s="349"/>
      <c r="P24" s="350"/>
      <c r="Q24" s="388">
        <f t="shared" ref="Q24" si="9">IF(OR(S24="",S25=""),"",S24+S25)</f>
        <v>1</v>
      </c>
      <c r="R24" s="389"/>
      <c r="S24" s="39">
        <v>1</v>
      </c>
      <c r="T24" s="140" t="s">
        <v>143</v>
      </c>
      <c r="U24" s="39">
        <v>0</v>
      </c>
      <c r="V24" s="388">
        <f t="shared" ref="V24" si="10">IF(OR(U24="",U25=""),"",U24+U25)</f>
        <v>0</v>
      </c>
      <c r="W24" s="389"/>
      <c r="X24" s="352" t="str">
        <f>IF(AT24="","",VLOOKUP(AT24,U10組合せ!$B$6:$I$14,2*$AS$1+1,FALSE))</f>
        <v>FCアリーバ</v>
      </c>
      <c r="Y24" s="349"/>
      <c r="Z24" s="349"/>
      <c r="AA24" s="349"/>
      <c r="AB24" s="349"/>
      <c r="AC24" s="349"/>
      <c r="AD24" s="353"/>
      <c r="AE24" s="325"/>
      <c r="AF24" s="326"/>
      <c r="AG24" s="326"/>
      <c r="AH24" s="327"/>
      <c r="AI24" s="377" t="str">
        <f ca="1">DBCS(INDIRECT("U10対戦スケジュール!c"&amp;(ROW())/2+2))</f>
        <v>６／７／７</v>
      </c>
      <c r="AJ24" s="378"/>
      <c r="AK24" s="378"/>
      <c r="AL24" s="378"/>
      <c r="AM24" s="378"/>
      <c r="AN24" s="378"/>
      <c r="AO24" s="388" t="s">
        <v>144</v>
      </c>
      <c r="AP24" s="399"/>
      <c r="AS24" s="18">
        <v>4</v>
      </c>
      <c r="AT24" s="18">
        <v>5</v>
      </c>
    </row>
    <row r="25" spans="1:46" ht="18" customHeight="1" x14ac:dyDescent="0.15">
      <c r="B25" s="383"/>
      <c r="C25" s="319"/>
      <c r="D25" s="320"/>
      <c r="E25" s="321"/>
      <c r="F25" s="325"/>
      <c r="G25" s="326"/>
      <c r="H25" s="326"/>
      <c r="I25" s="327"/>
      <c r="J25" s="331"/>
      <c r="K25" s="331"/>
      <c r="L25" s="331"/>
      <c r="M25" s="331"/>
      <c r="N25" s="331"/>
      <c r="O25" s="331"/>
      <c r="P25" s="332"/>
      <c r="Q25" s="343"/>
      <c r="R25" s="347"/>
      <c r="S25" s="38">
        <v>0</v>
      </c>
      <c r="T25" s="139" t="s">
        <v>143</v>
      </c>
      <c r="U25" s="38">
        <v>0</v>
      </c>
      <c r="V25" s="343"/>
      <c r="W25" s="347"/>
      <c r="X25" s="335"/>
      <c r="Y25" s="331"/>
      <c r="Z25" s="331"/>
      <c r="AA25" s="331"/>
      <c r="AB25" s="331"/>
      <c r="AC25" s="331"/>
      <c r="AD25" s="336"/>
      <c r="AE25" s="325"/>
      <c r="AF25" s="326"/>
      <c r="AG25" s="326"/>
      <c r="AH25" s="327"/>
      <c r="AI25" s="377"/>
      <c r="AJ25" s="378"/>
      <c r="AK25" s="378"/>
      <c r="AL25" s="378"/>
      <c r="AM25" s="378"/>
      <c r="AN25" s="378"/>
      <c r="AO25" s="343"/>
      <c r="AP25" s="344"/>
    </row>
    <row r="26" spans="1:46" ht="18" customHeight="1" x14ac:dyDescent="0.15">
      <c r="B26" s="383">
        <v>8</v>
      </c>
      <c r="C26" s="319">
        <v>0.5</v>
      </c>
      <c r="D26" s="320">
        <v>0.4375</v>
      </c>
      <c r="E26" s="321"/>
      <c r="F26" s="325"/>
      <c r="G26" s="326"/>
      <c r="H26" s="326"/>
      <c r="I26" s="327"/>
      <c r="J26" s="387" t="str">
        <f>IF(AS26="","",VLOOKUP(AS26,U10組合せ!$B$6:$I$14,2*$AS$1+1,FALSE))</f>
        <v>清原シザーズ</v>
      </c>
      <c r="K26" s="349"/>
      <c r="L26" s="349"/>
      <c r="M26" s="349"/>
      <c r="N26" s="349"/>
      <c r="O26" s="349"/>
      <c r="P26" s="350"/>
      <c r="Q26" s="388">
        <f t="shared" ref="Q26" si="11">IF(OR(S26="",S27=""),"",S26+S27)</f>
        <v>1</v>
      </c>
      <c r="R26" s="389"/>
      <c r="S26" s="39">
        <v>1</v>
      </c>
      <c r="T26" s="140" t="s">
        <v>143</v>
      </c>
      <c r="U26" s="39">
        <v>1</v>
      </c>
      <c r="V26" s="388">
        <f t="shared" ref="V26" si="12">IF(OR(U26="",U27=""),"",U26+U27)</f>
        <v>5</v>
      </c>
      <c r="W26" s="389"/>
      <c r="X26" s="352" t="str">
        <f>IF(AT26="","",VLOOKUP(AT26,U10組合せ!$B$6:$I$14,2*$AS$1+1,FALSE))</f>
        <v>栃木SC U-10</v>
      </c>
      <c r="Y26" s="349"/>
      <c r="Z26" s="349"/>
      <c r="AA26" s="349"/>
      <c r="AB26" s="349"/>
      <c r="AC26" s="349"/>
      <c r="AD26" s="353"/>
      <c r="AE26" s="325"/>
      <c r="AF26" s="326"/>
      <c r="AG26" s="326"/>
      <c r="AH26" s="327"/>
      <c r="AI26" s="377" t="str">
        <f ca="1">DBCS(INDIRECT("U10対戦スケジュール!c"&amp;(ROW())/2+2))</f>
        <v>８／９／９</v>
      </c>
      <c r="AJ26" s="378"/>
      <c r="AK26" s="378"/>
      <c r="AL26" s="378"/>
      <c r="AM26" s="378"/>
      <c r="AN26" s="378"/>
      <c r="AO26" s="388" t="s">
        <v>144</v>
      </c>
      <c r="AP26" s="399"/>
      <c r="AS26" s="18">
        <v>6</v>
      </c>
      <c r="AT26" s="18">
        <v>7</v>
      </c>
    </row>
    <row r="27" spans="1:46" ht="18" customHeight="1" x14ac:dyDescent="0.15">
      <c r="B27" s="383"/>
      <c r="C27" s="319"/>
      <c r="D27" s="320"/>
      <c r="E27" s="321"/>
      <c r="F27" s="325"/>
      <c r="G27" s="326"/>
      <c r="H27" s="326"/>
      <c r="I27" s="327"/>
      <c r="J27" s="331"/>
      <c r="K27" s="331"/>
      <c r="L27" s="331"/>
      <c r="M27" s="331"/>
      <c r="N27" s="331"/>
      <c r="O27" s="331"/>
      <c r="P27" s="332"/>
      <c r="Q27" s="343"/>
      <c r="R27" s="347"/>
      <c r="S27" s="38">
        <v>0</v>
      </c>
      <c r="T27" s="139" t="s">
        <v>143</v>
      </c>
      <c r="U27" s="38">
        <v>4</v>
      </c>
      <c r="V27" s="343"/>
      <c r="W27" s="347"/>
      <c r="X27" s="335"/>
      <c r="Y27" s="331"/>
      <c r="Z27" s="331"/>
      <c r="AA27" s="331"/>
      <c r="AB27" s="331"/>
      <c r="AC27" s="331"/>
      <c r="AD27" s="336"/>
      <c r="AE27" s="325"/>
      <c r="AF27" s="326"/>
      <c r="AG27" s="326"/>
      <c r="AH27" s="327"/>
      <c r="AI27" s="377"/>
      <c r="AJ27" s="378"/>
      <c r="AK27" s="378"/>
      <c r="AL27" s="378"/>
      <c r="AM27" s="378"/>
      <c r="AN27" s="378"/>
      <c r="AO27" s="343"/>
      <c r="AP27" s="344"/>
    </row>
    <row r="28" spans="1:46" ht="18" customHeight="1" x14ac:dyDescent="0.15">
      <c r="B28" s="382">
        <v>9</v>
      </c>
      <c r="C28" s="316">
        <v>0.52083333333333337</v>
      </c>
      <c r="D28" s="317">
        <v>0.4375</v>
      </c>
      <c r="E28" s="318"/>
      <c r="F28" s="404"/>
      <c r="G28" s="405"/>
      <c r="H28" s="405"/>
      <c r="I28" s="406"/>
      <c r="J28" s="394" t="str">
        <f>IF(AS28="","",VLOOKUP(AS28,U10組合せ!$B$6:$I$14,2*$AS$1+1,FALSE))</f>
        <v>姿川第一FC</v>
      </c>
      <c r="K28" s="395"/>
      <c r="L28" s="395"/>
      <c r="M28" s="395"/>
      <c r="N28" s="395"/>
      <c r="O28" s="395"/>
      <c r="P28" s="396"/>
      <c r="Q28" s="345">
        <f t="shared" ref="Q28" si="13">IF(OR(S28="",S29=""),"",S28+S29)</f>
        <v>0</v>
      </c>
      <c r="R28" s="346"/>
      <c r="S28" s="37">
        <v>0</v>
      </c>
      <c r="T28" s="138" t="s">
        <v>143</v>
      </c>
      <c r="U28" s="37">
        <v>0</v>
      </c>
      <c r="V28" s="345">
        <f t="shared" ref="V28" si="14">IF(OR(U28="",U29=""),"",U28+U29)</f>
        <v>1</v>
      </c>
      <c r="W28" s="346"/>
      <c r="X28" s="400" t="str">
        <f>IF(AT28="","",VLOOKUP(AT28,U10組合せ!$B$6:$I$14,2*$AS$1+1,FALSE))</f>
        <v>union sc U-10</v>
      </c>
      <c r="Y28" s="395"/>
      <c r="Z28" s="395"/>
      <c r="AA28" s="395"/>
      <c r="AB28" s="395"/>
      <c r="AC28" s="395"/>
      <c r="AD28" s="401"/>
      <c r="AE28" s="404"/>
      <c r="AF28" s="405"/>
      <c r="AG28" s="405"/>
      <c r="AH28" s="406"/>
      <c r="AI28" s="375" t="str">
        <f ca="1">DBCS(INDIRECT("U10対戦スケジュール!c"&amp;(ROW())/2+2))</f>
        <v>４／５／５</v>
      </c>
      <c r="AJ28" s="379"/>
      <c r="AK28" s="379"/>
      <c r="AL28" s="379"/>
      <c r="AM28" s="379"/>
      <c r="AN28" s="379"/>
      <c r="AO28" s="345" t="s">
        <v>144</v>
      </c>
      <c r="AP28" s="412"/>
      <c r="AS28" s="18">
        <v>8</v>
      </c>
      <c r="AT28" s="18">
        <v>9</v>
      </c>
    </row>
    <row r="29" spans="1:46" ht="18" customHeight="1" x14ac:dyDescent="0.15">
      <c r="B29" s="384"/>
      <c r="C29" s="414"/>
      <c r="D29" s="415"/>
      <c r="E29" s="416"/>
      <c r="F29" s="407"/>
      <c r="G29" s="408"/>
      <c r="H29" s="408"/>
      <c r="I29" s="409"/>
      <c r="J29" s="397"/>
      <c r="K29" s="397"/>
      <c r="L29" s="397"/>
      <c r="M29" s="397"/>
      <c r="N29" s="397"/>
      <c r="O29" s="397"/>
      <c r="P29" s="398"/>
      <c r="Q29" s="410"/>
      <c r="R29" s="411"/>
      <c r="S29" s="40">
        <v>0</v>
      </c>
      <c r="T29" s="141" t="s">
        <v>143</v>
      </c>
      <c r="U29" s="40">
        <v>1</v>
      </c>
      <c r="V29" s="410"/>
      <c r="W29" s="411"/>
      <c r="X29" s="402"/>
      <c r="Y29" s="397"/>
      <c r="Z29" s="397"/>
      <c r="AA29" s="397"/>
      <c r="AB29" s="397"/>
      <c r="AC29" s="397"/>
      <c r="AD29" s="403"/>
      <c r="AE29" s="407"/>
      <c r="AF29" s="408"/>
      <c r="AG29" s="408"/>
      <c r="AH29" s="409"/>
      <c r="AI29" s="380"/>
      <c r="AJ29" s="381"/>
      <c r="AK29" s="381"/>
      <c r="AL29" s="381"/>
      <c r="AM29" s="381"/>
      <c r="AN29" s="381"/>
      <c r="AO29" s="410"/>
      <c r="AP29" s="413"/>
    </row>
    <row r="30" spans="1:46" s="16" customFormat="1" ht="18" customHeight="1" x14ac:dyDescent="0.15">
      <c r="A30" s="23"/>
      <c r="B30" s="24"/>
      <c r="C30" s="25"/>
      <c r="D30" s="25"/>
      <c r="E30" s="25"/>
      <c r="F30" s="24"/>
      <c r="G30" s="24"/>
      <c r="H30" s="24"/>
      <c r="I30" s="24"/>
      <c r="J30" s="24"/>
      <c r="K30" s="31"/>
      <c r="L30" s="31"/>
      <c r="M30" s="32"/>
      <c r="N30" s="33"/>
      <c r="O30" s="32"/>
      <c r="P30" s="31"/>
      <c r="Q30" s="31"/>
      <c r="R30" s="24"/>
      <c r="S30" s="24"/>
      <c r="T30" s="24"/>
      <c r="U30" s="24"/>
      <c r="V30" s="24"/>
      <c r="W30" s="41"/>
      <c r="X30" s="41"/>
      <c r="Y30" s="41"/>
      <c r="Z30" s="41"/>
      <c r="AA30" s="41"/>
      <c r="AB30" s="41"/>
      <c r="AC30" s="45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S30" s="46"/>
      <c r="AT30" s="46"/>
    </row>
    <row r="31" spans="1:46" ht="18" customHeight="1" x14ac:dyDescent="0.15">
      <c r="B31" s="18"/>
      <c r="C31" s="18"/>
      <c r="D31" s="313" t="s">
        <v>145</v>
      </c>
      <c r="E31" s="314"/>
      <c r="F31" s="314"/>
      <c r="G31" s="314"/>
      <c r="H31" s="314"/>
      <c r="I31" s="314"/>
      <c r="J31" s="314" t="s">
        <v>139</v>
      </c>
      <c r="K31" s="314"/>
      <c r="L31" s="314"/>
      <c r="M31" s="314"/>
      <c r="N31" s="314"/>
      <c r="O31" s="314"/>
      <c r="P31" s="314"/>
      <c r="Q31" s="314"/>
      <c r="R31" s="314" t="s">
        <v>146</v>
      </c>
      <c r="S31" s="314"/>
      <c r="T31" s="314"/>
      <c r="U31" s="314"/>
      <c r="V31" s="314"/>
      <c r="W31" s="314"/>
      <c r="X31" s="314"/>
      <c r="Y31" s="314"/>
      <c r="Z31" s="314"/>
      <c r="AA31" s="314" t="s">
        <v>147</v>
      </c>
      <c r="AB31" s="314"/>
      <c r="AC31" s="314"/>
      <c r="AD31" s="314" t="s">
        <v>148</v>
      </c>
      <c r="AE31" s="314"/>
      <c r="AF31" s="314"/>
      <c r="AG31" s="314"/>
      <c r="AH31" s="314"/>
      <c r="AI31" s="314"/>
      <c r="AJ31" s="314"/>
      <c r="AK31" s="314"/>
      <c r="AL31" s="314"/>
      <c r="AM31" s="315"/>
      <c r="AN31" s="18"/>
      <c r="AO31" s="18"/>
      <c r="AP31" s="18"/>
    </row>
    <row r="32" spans="1:46" ht="18" customHeight="1" x14ac:dyDescent="0.15">
      <c r="B32" s="18"/>
      <c r="C32" s="18"/>
      <c r="D32" s="354" t="s">
        <v>358</v>
      </c>
      <c r="E32" s="355"/>
      <c r="F32" s="355"/>
      <c r="G32" s="355"/>
      <c r="H32" s="355"/>
      <c r="I32" s="355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7"/>
      <c r="AB32" s="357"/>
      <c r="AC32" s="357"/>
      <c r="AD32" s="358"/>
      <c r="AE32" s="358"/>
      <c r="AF32" s="358"/>
      <c r="AG32" s="358"/>
      <c r="AH32" s="358"/>
      <c r="AI32" s="358"/>
      <c r="AJ32" s="358"/>
      <c r="AK32" s="358"/>
      <c r="AL32" s="358"/>
      <c r="AM32" s="359"/>
      <c r="AN32" s="18"/>
      <c r="AO32" s="18"/>
      <c r="AP32" s="18"/>
    </row>
    <row r="33" spans="1:46" ht="18" customHeight="1" x14ac:dyDescent="0.15">
      <c r="B33" s="18"/>
      <c r="C33" s="18"/>
      <c r="D33" s="360" t="s">
        <v>150</v>
      </c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2"/>
      <c r="AE33" s="362"/>
      <c r="AF33" s="362"/>
      <c r="AG33" s="362"/>
      <c r="AH33" s="362"/>
      <c r="AI33" s="362"/>
      <c r="AJ33" s="362"/>
      <c r="AK33" s="362"/>
      <c r="AL33" s="362"/>
      <c r="AM33" s="363"/>
      <c r="AN33" s="18"/>
      <c r="AO33" s="18"/>
      <c r="AP33" s="18"/>
    </row>
    <row r="34" spans="1:46" ht="18" customHeight="1" thickBot="1" x14ac:dyDescent="0.2">
      <c r="B34" s="18"/>
      <c r="C34" s="18"/>
      <c r="D34" s="364" t="s">
        <v>150</v>
      </c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5"/>
      <c r="AC34" s="365"/>
      <c r="AD34" s="366"/>
      <c r="AE34" s="366"/>
      <c r="AF34" s="366"/>
      <c r="AG34" s="366"/>
      <c r="AH34" s="366"/>
      <c r="AI34" s="366"/>
      <c r="AJ34" s="366"/>
      <c r="AK34" s="366"/>
      <c r="AL34" s="366"/>
      <c r="AM34" s="367"/>
      <c r="AN34" s="18"/>
      <c r="AO34" s="18"/>
      <c r="AP34" s="18"/>
    </row>
    <row r="35" spans="1:46" ht="18" customHeight="1" x14ac:dyDescent="0.15">
      <c r="A35" s="277" t="s">
        <v>384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01"/>
    </row>
    <row r="36" spans="1:46" ht="18" customHeight="1" x14ac:dyDescent="0.15">
      <c r="A36" s="278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01"/>
    </row>
    <row r="37" spans="1:46" ht="18" customHeight="1" x14ac:dyDescent="0.15">
      <c r="A37" s="278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01"/>
    </row>
    <row r="38" spans="1:46" ht="18" customHeight="1" x14ac:dyDescent="0.15">
      <c r="B38" s="18"/>
      <c r="C38" s="279" t="s">
        <v>29</v>
      </c>
      <c r="D38" s="279"/>
      <c r="E38" s="279"/>
      <c r="F38" s="279"/>
      <c r="G38" s="282" t="str">
        <f>U10対戦スケジュール!B20</f>
        <v>陽南小学校Ａ</v>
      </c>
      <c r="H38" s="279"/>
      <c r="I38" s="279"/>
      <c r="J38" s="279"/>
      <c r="K38" s="279"/>
      <c r="L38" s="279"/>
      <c r="M38" s="279"/>
      <c r="N38" s="279"/>
      <c r="O38" s="279"/>
      <c r="P38" s="279" t="s">
        <v>43</v>
      </c>
      <c r="Q38" s="279"/>
      <c r="R38" s="279"/>
      <c r="S38" s="279"/>
      <c r="T38" s="279" t="str">
        <f>IF(U10対戦スケジュール!B21="","",U10対戦スケジュール!B21)</f>
        <v>緑が丘YFC</v>
      </c>
      <c r="U38" s="279"/>
      <c r="V38" s="279"/>
      <c r="W38" s="279"/>
      <c r="X38" s="279"/>
      <c r="Y38" s="279"/>
      <c r="Z38" s="279"/>
      <c r="AA38" s="279"/>
      <c r="AB38" s="279"/>
      <c r="AC38" s="279" t="s">
        <v>136</v>
      </c>
      <c r="AD38" s="279"/>
      <c r="AE38" s="279"/>
      <c r="AF38" s="279"/>
      <c r="AG38" s="284">
        <f>U10組合せ!B17</f>
        <v>43737</v>
      </c>
      <c r="AH38" s="285"/>
      <c r="AI38" s="285"/>
      <c r="AJ38" s="285"/>
      <c r="AK38" s="285"/>
      <c r="AL38" s="285"/>
      <c r="AM38" s="286">
        <f>AG38</f>
        <v>43737</v>
      </c>
      <c r="AN38" s="286"/>
      <c r="AO38" s="287"/>
      <c r="AP38" s="26"/>
    </row>
    <row r="39" spans="1:46" ht="18" customHeight="1" x14ac:dyDescent="0.15">
      <c r="B39" s="18"/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42"/>
      <c r="X39" s="42"/>
      <c r="Y39" s="42"/>
      <c r="Z39" s="42"/>
      <c r="AA39" s="42"/>
      <c r="AB39" s="42"/>
      <c r="AC39" s="42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</row>
    <row r="40" spans="1:46" ht="18" customHeight="1" x14ac:dyDescent="0.15">
      <c r="B40" s="18"/>
      <c r="C40" s="368">
        <v>1</v>
      </c>
      <c r="D40" s="368"/>
      <c r="E40" s="369" t="str">
        <f>$E$6</f>
        <v>緑が丘YFC</v>
      </c>
      <c r="F40" s="369"/>
      <c r="G40" s="369"/>
      <c r="H40" s="369"/>
      <c r="I40" s="369"/>
      <c r="J40" s="369"/>
      <c r="K40" s="369"/>
      <c r="L40" s="369"/>
      <c r="M40" s="369"/>
      <c r="N40" s="369"/>
      <c r="O40" s="34"/>
      <c r="P40" s="34"/>
      <c r="Q40" s="368">
        <v>4</v>
      </c>
      <c r="R40" s="368"/>
      <c r="S40" s="369" t="str">
        <f>$S$6</f>
        <v>ともぞうSC</v>
      </c>
      <c r="T40" s="369"/>
      <c r="U40" s="369"/>
      <c r="V40" s="369"/>
      <c r="W40" s="369"/>
      <c r="X40" s="369"/>
      <c r="Y40" s="369"/>
      <c r="Z40" s="369"/>
      <c r="AA40" s="369"/>
      <c r="AB40" s="369"/>
      <c r="AC40" s="47"/>
      <c r="AD40" s="48"/>
      <c r="AE40" s="368">
        <v>7</v>
      </c>
      <c r="AF40" s="368"/>
      <c r="AG40" s="369" t="str">
        <f>$AG$6</f>
        <v>栃木SC U-10</v>
      </c>
      <c r="AH40" s="369"/>
      <c r="AI40" s="369"/>
      <c r="AJ40" s="369"/>
      <c r="AK40" s="369"/>
      <c r="AL40" s="369"/>
      <c r="AM40" s="369"/>
      <c r="AN40" s="369"/>
      <c r="AO40" s="369"/>
      <c r="AP40" s="369"/>
    </row>
    <row r="41" spans="1:46" ht="18" customHeight="1" x14ac:dyDescent="0.15">
      <c r="B41" s="18"/>
      <c r="C41" s="295">
        <v>2</v>
      </c>
      <c r="D41" s="295"/>
      <c r="E41" s="370" t="str">
        <f>$E$7</f>
        <v>FCアネーロ・U-10</v>
      </c>
      <c r="F41" s="370"/>
      <c r="G41" s="370"/>
      <c r="H41" s="370"/>
      <c r="I41" s="370"/>
      <c r="J41" s="370"/>
      <c r="K41" s="370"/>
      <c r="L41" s="370"/>
      <c r="M41" s="370"/>
      <c r="N41" s="370"/>
      <c r="O41" s="34"/>
      <c r="P41" s="34"/>
      <c r="Q41" s="295">
        <v>5</v>
      </c>
      <c r="R41" s="295"/>
      <c r="S41" s="370" t="str">
        <f>$S$7</f>
        <v>FCアリーバ</v>
      </c>
      <c r="T41" s="370"/>
      <c r="U41" s="370"/>
      <c r="V41" s="370"/>
      <c r="W41" s="370"/>
      <c r="X41" s="370"/>
      <c r="Y41" s="370"/>
      <c r="Z41" s="370"/>
      <c r="AA41" s="370"/>
      <c r="AB41" s="370"/>
      <c r="AC41" s="47"/>
      <c r="AD41" s="48"/>
      <c r="AE41" s="295">
        <v>8</v>
      </c>
      <c r="AF41" s="295"/>
      <c r="AG41" s="370" t="str">
        <f>$AG$7</f>
        <v>姿川第一FC</v>
      </c>
      <c r="AH41" s="370"/>
      <c r="AI41" s="370"/>
      <c r="AJ41" s="370"/>
      <c r="AK41" s="370"/>
      <c r="AL41" s="370"/>
      <c r="AM41" s="370"/>
      <c r="AN41" s="370"/>
      <c r="AO41" s="370"/>
      <c r="AP41" s="370"/>
    </row>
    <row r="42" spans="1:46" ht="18" customHeight="1" x14ac:dyDescent="0.15">
      <c r="B42" s="18"/>
      <c r="C42" s="371">
        <v>3</v>
      </c>
      <c r="D42" s="371"/>
      <c r="E42" s="372" t="str">
        <f>$E$8</f>
        <v>シャルムグランツSC</v>
      </c>
      <c r="F42" s="372"/>
      <c r="G42" s="372"/>
      <c r="H42" s="372"/>
      <c r="I42" s="372"/>
      <c r="J42" s="372"/>
      <c r="K42" s="372"/>
      <c r="L42" s="372"/>
      <c r="M42" s="372"/>
      <c r="N42" s="372"/>
      <c r="O42" s="34"/>
      <c r="P42" s="34"/>
      <c r="Q42" s="371">
        <v>6</v>
      </c>
      <c r="R42" s="371"/>
      <c r="S42" s="372" t="str">
        <f>$S$8</f>
        <v>清原シザーズ</v>
      </c>
      <c r="T42" s="372"/>
      <c r="U42" s="372"/>
      <c r="V42" s="372"/>
      <c r="W42" s="372"/>
      <c r="X42" s="372"/>
      <c r="Y42" s="372"/>
      <c r="Z42" s="372"/>
      <c r="AA42" s="372"/>
      <c r="AB42" s="372"/>
      <c r="AC42" s="47"/>
      <c r="AD42" s="48"/>
      <c r="AE42" s="371">
        <v>9</v>
      </c>
      <c r="AF42" s="371"/>
      <c r="AG42" s="372" t="str">
        <f>$AG$8</f>
        <v>union sc U-10</v>
      </c>
      <c r="AH42" s="372"/>
      <c r="AI42" s="372"/>
      <c r="AJ42" s="372"/>
      <c r="AK42" s="372"/>
      <c r="AL42" s="372"/>
      <c r="AM42" s="372"/>
      <c r="AN42" s="372"/>
      <c r="AO42" s="372"/>
      <c r="AP42" s="372"/>
    </row>
    <row r="43" spans="1:46" ht="18" customHeight="1" x14ac:dyDescent="0.15">
      <c r="B43" s="18"/>
      <c r="C43" s="28"/>
      <c r="D43" s="27"/>
      <c r="E43" s="27"/>
      <c r="F43" s="27"/>
      <c r="G43" s="27"/>
      <c r="H43" s="27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27"/>
      <c r="U43" s="35"/>
      <c r="V43" s="27"/>
      <c r="W43" s="35"/>
      <c r="X43" s="27"/>
      <c r="Y43" s="35"/>
      <c r="Z43" s="27"/>
      <c r="AA43" s="35"/>
      <c r="AB43" s="27"/>
      <c r="AC43" s="27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</row>
    <row r="44" spans="1:46" ht="18" customHeight="1" x14ac:dyDescent="0.15">
      <c r="B44" s="18" t="s">
        <v>377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</row>
    <row r="45" spans="1:46" ht="18" customHeight="1" thickBot="1" x14ac:dyDescent="0.2">
      <c r="B45" s="22"/>
      <c r="C45" s="302" t="s">
        <v>137</v>
      </c>
      <c r="D45" s="303"/>
      <c r="E45" s="304"/>
      <c r="F45" s="305" t="s">
        <v>138</v>
      </c>
      <c r="G45" s="306"/>
      <c r="H45" s="306"/>
      <c r="I45" s="307"/>
      <c r="J45" s="303" t="s">
        <v>139</v>
      </c>
      <c r="K45" s="306"/>
      <c r="L45" s="306"/>
      <c r="M45" s="306"/>
      <c r="N45" s="306"/>
      <c r="O45" s="306"/>
      <c r="P45" s="308"/>
      <c r="Q45" s="309" t="s">
        <v>140</v>
      </c>
      <c r="R45" s="309"/>
      <c r="S45" s="309"/>
      <c r="T45" s="309"/>
      <c r="U45" s="309"/>
      <c r="V45" s="309"/>
      <c r="W45" s="309"/>
      <c r="X45" s="310" t="s">
        <v>139</v>
      </c>
      <c r="Y45" s="306"/>
      <c r="Z45" s="306"/>
      <c r="AA45" s="306"/>
      <c r="AB45" s="306"/>
      <c r="AC45" s="306"/>
      <c r="AD45" s="307"/>
      <c r="AE45" s="305" t="s">
        <v>138</v>
      </c>
      <c r="AF45" s="306"/>
      <c r="AG45" s="306"/>
      <c r="AH45" s="307"/>
      <c r="AI45" s="311" t="s">
        <v>141</v>
      </c>
      <c r="AJ45" s="312"/>
      <c r="AK45" s="312"/>
      <c r="AL45" s="312"/>
      <c r="AM45" s="312"/>
      <c r="AN45" s="312"/>
      <c r="AO45" s="310" t="s">
        <v>142</v>
      </c>
      <c r="AP45" s="304"/>
    </row>
    <row r="46" spans="1:46" ht="18" customHeight="1" x14ac:dyDescent="0.15">
      <c r="B46" s="382">
        <v>1</v>
      </c>
      <c r="C46" s="316">
        <v>0.35416666666666669</v>
      </c>
      <c r="D46" s="317"/>
      <c r="E46" s="318"/>
      <c r="F46" s="322"/>
      <c r="G46" s="323"/>
      <c r="H46" s="323"/>
      <c r="I46" s="324"/>
      <c r="J46" s="328" t="str">
        <f>IF(AS46="","",VLOOKUP(AS46,U10組合せ!$B$6:$I$14,2*$AS$1+1,FALSE))</f>
        <v>緑が丘YFC</v>
      </c>
      <c r="K46" s="329"/>
      <c r="L46" s="329"/>
      <c r="M46" s="329"/>
      <c r="N46" s="329"/>
      <c r="O46" s="329"/>
      <c r="P46" s="330"/>
      <c r="Q46" s="345">
        <f>IF(OR(S46="",S47=""),"",S46+S47)</f>
        <v>1</v>
      </c>
      <c r="R46" s="346"/>
      <c r="S46" s="37">
        <v>1</v>
      </c>
      <c r="T46" s="138" t="s">
        <v>143</v>
      </c>
      <c r="U46" s="37">
        <v>1</v>
      </c>
      <c r="V46" s="345">
        <f>IF(OR(U46="",U47=""),"",U46+U47)</f>
        <v>1</v>
      </c>
      <c r="W46" s="346"/>
      <c r="X46" s="333" t="str">
        <f>IF(AT46="","",VLOOKUP(AT46,U10組合せ!$B$6:$I$14,2*$AS$1+1,FALSE))</f>
        <v>シャルムグランツSC</v>
      </c>
      <c r="Y46" s="329"/>
      <c r="Z46" s="329"/>
      <c r="AA46" s="329"/>
      <c r="AB46" s="329"/>
      <c r="AC46" s="329"/>
      <c r="AD46" s="334"/>
      <c r="AE46" s="322"/>
      <c r="AF46" s="323"/>
      <c r="AG46" s="323"/>
      <c r="AH46" s="324"/>
      <c r="AI46" s="373" t="str">
        <f ca="1">DBCS(INDIRECT("U10対戦スケジュール!c"&amp;(ROW())/2-1))</f>
        <v>６／８／８</v>
      </c>
      <c r="AJ46" s="374"/>
      <c r="AK46" s="374"/>
      <c r="AL46" s="374"/>
      <c r="AM46" s="374"/>
      <c r="AN46" s="374"/>
      <c r="AO46" s="341" t="s">
        <v>144</v>
      </c>
      <c r="AP46" s="342"/>
      <c r="AS46" s="18">
        <v>1</v>
      </c>
      <c r="AT46" s="18">
        <v>3</v>
      </c>
    </row>
    <row r="47" spans="1:46" ht="18" customHeight="1" x14ac:dyDescent="0.15">
      <c r="B47" s="383"/>
      <c r="C47" s="319"/>
      <c r="D47" s="320"/>
      <c r="E47" s="321"/>
      <c r="F47" s="325"/>
      <c r="G47" s="326"/>
      <c r="H47" s="326"/>
      <c r="I47" s="327"/>
      <c r="J47" s="331"/>
      <c r="K47" s="331"/>
      <c r="L47" s="331"/>
      <c r="M47" s="331"/>
      <c r="N47" s="331"/>
      <c r="O47" s="331"/>
      <c r="P47" s="332"/>
      <c r="Q47" s="343"/>
      <c r="R47" s="347"/>
      <c r="S47" s="38">
        <v>0</v>
      </c>
      <c r="T47" s="139" t="s">
        <v>143</v>
      </c>
      <c r="U47" s="38">
        <v>0</v>
      </c>
      <c r="V47" s="343"/>
      <c r="W47" s="347"/>
      <c r="X47" s="335"/>
      <c r="Y47" s="331"/>
      <c r="Z47" s="331"/>
      <c r="AA47" s="331"/>
      <c r="AB47" s="331"/>
      <c r="AC47" s="331"/>
      <c r="AD47" s="336"/>
      <c r="AE47" s="325"/>
      <c r="AF47" s="326"/>
      <c r="AG47" s="326"/>
      <c r="AH47" s="327"/>
      <c r="AI47" s="375"/>
      <c r="AJ47" s="376"/>
      <c r="AK47" s="376"/>
      <c r="AL47" s="376"/>
      <c r="AM47" s="376"/>
      <c r="AN47" s="376"/>
      <c r="AO47" s="343"/>
      <c r="AP47" s="344"/>
    </row>
    <row r="48" spans="1:46" ht="18" customHeight="1" x14ac:dyDescent="0.15">
      <c r="B48" s="383">
        <v>2</v>
      </c>
      <c r="C48" s="319">
        <v>0.375</v>
      </c>
      <c r="D48" s="320">
        <v>0.4375</v>
      </c>
      <c r="E48" s="321"/>
      <c r="F48" s="325"/>
      <c r="G48" s="326"/>
      <c r="H48" s="326"/>
      <c r="I48" s="327"/>
      <c r="J48" s="387" t="str">
        <f>IF(AS48="","",VLOOKUP(AS48,U10組合せ!$B$6:$I$14,2*$AS$1+1,FALSE))</f>
        <v>清原シザーズ</v>
      </c>
      <c r="K48" s="349"/>
      <c r="L48" s="349"/>
      <c r="M48" s="349"/>
      <c r="N48" s="349"/>
      <c r="O48" s="349"/>
      <c r="P48" s="350"/>
      <c r="Q48" s="388">
        <f t="shared" ref="Q48" si="15">IF(OR(S48="",S49=""),"",S48+S49)</f>
        <v>1</v>
      </c>
      <c r="R48" s="389"/>
      <c r="S48" s="39">
        <v>0</v>
      </c>
      <c r="T48" s="140" t="s">
        <v>143</v>
      </c>
      <c r="U48" s="39">
        <v>0</v>
      </c>
      <c r="V48" s="388">
        <f t="shared" ref="V48" si="16">IF(OR(U48="",U49=""),"",U48+U49)</f>
        <v>0</v>
      </c>
      <c r="W48" s="389"/>
      <c r="X48" s="352" t="str">
        <f>IF(AT48="","",VLOOKUP(AT48,U10組合せ!$B$6:$I$14,2*$AS$1+1,FALSE))</f>
        <v>姿川第一FC</v>
      </c>
      <c r="Y48" s="349"/>
      <c r="Z48" s="349"/>
      <c r="AA48" s="349"/>
      <c r="AB48" s="349"/>
      <c r="AC48" s="349"/>
      <c r="AD48" s="353"/>
      <c r="AE48" s="325"/>
      <c r="AF48" s="326"/>
      <c r="AG48" s="326"/>
      <c r="AH48" s="327"/>
      <c r="AI48" s="377" t="str">
        <f ca="1">DBCS(INDIRECT("U10対戦スケジュール!c"&amp;(ROW())/2-1))</f>
        <v>１／３／３</v>
      </c>
      <c r="AJ48" s="378"/>
      <c r="AK48" s="378"/>
      <c r="AL48" s="378"/>
      <c r="AM48" s="378"/>
      <c r="AN48" s="378"/>
      <c r="AO48" s="388" t="s">
        <v>144</v>
      </c>
      <c r="AP48" s="399"/>
      <c r="AS48" s="18">
        <v>6</v>
      </c>
      <c r="AT48" s="18">
        <v>8</v>
      </c>
    </row>
    <row r="49" spans="1:46" ht="18" customHeight="1" x14ac:dyDescent="0.15">
      <c r="B49" s="383"/>
      <c r="C49" s="319"/>
      <c r="D49" s="320"/>
      <c r="E49" s="321"/>
      <c r="F49" s="325"/>
      <c r="G49" s="326"/>
      <c r="H49" s="326"/>
      <c r="I49" s="327"/>
      <c r="J49" s="331"/>
      <c r="K49" s="331"/>
      <c r="L49" s="331"/>
      <c r="M49" s="331"/>
      <c r="N49" s="331"/>
      <c r="O49" s="331"/>
      <c r="P49" s="332"/>
      <c r="Q49" s="343"/>
      <c r="R49" s="347"/>
      <c r="S49" s="38">
        <v>1</v>
      </c>
      <c r="T49" s="139" t="s">
        <v>143</v>
      </c>
      <c r="U49" s="38">
        <v>0</v>
      </c>
      <c r="V49" s="343"/>
      <c r="W49" s="347"/>
      <c r="X49" s="335"/>
      <c r="Y49" s="331"/>
      <c r="Z49" s="331"/>
      <c r="AA49" s="331"/>
      <c r="AB49" s="331"/>
      <c r="AC49" s="331"/>
      <c r="AD49" s="336"/>
      <c r="AE49" s="325"/>
      <c r="AF49" s="326"/>
      <c r="AG49" s="326"/>
      <c r="AH49" s="327"/>
      <c r="AI49" s="377"/>
      <c r="AJ49" s="378"/>
      <c r="AK49" s="378"/>
      <c r="AL49" s="378"/>
      <c r="AM49" s="378"/>
      <c r="AN49" s="378"/>
      <c r="AO49" s="343"/>
      <c r="AP49" s="344"/>
    </row>
    <row r="50" spans="1:46" ht="18" customHeight="1" x14ac:dyDescent="0.15">
      <c r="B50" s="383">
        <v>3</v>
      </c>
      <c r="C50" s="319">
        <v>0.39583333333333331</v>
      </c>
      <c r="D50" s="320"/>
      <c r="E50" s="321"/>
      <c r="F50" s="325"/>
      <c r="G50" s="326"/>
      <c r="H50" s="326"/>
      <c r="I50" s="327"/>
      <c r="J50" s="387" t="str">
        <f>IF(AS50="","",VLOOKUP(AS50,U10組合せ!$B$6:$I$14,2*$AS$1+1,FALSE))</f>
        <v>FCアネーロ・U-10</v>
      </c>
      <c r="K50" s="349"/>
      <c r="L50" s="349"/>
      <c r="M50" s="349"/>
      <c r="N50" s="349"/>
      <c r="O50" s="349"/>
      <c r="P50" s="350"/>
      <c r="Q50" s="388">
        <f t="shared" ref="Q50" si="17">IF(OR(S50="",S51=""),"",S50+S51)</f>
        <v>1</v>
      </c>
      <c r="R50" s="389"/>
      <c r="S50" s="39">
        <v>1</v>
      </c>
      <c r="T50" s="140" t="s">
        <v>143</v>
      </c>
      <c r="U50" s="39">
        <v>4</v>
      </c>
      <c r="V50" s="388">
        <f t="shared" ref="V50" si="18">IF(OR(U50="",U51=""),"",U50+U51)</f>
        <v>7</v>
      </c>
      <c r="W50" s="389"/>
      <c r="X50" s="352" t="str">
        <f>IF(AT50="","",VLOOKUP(AT50,U10組合せ!$B$6:$I$14,2*$AS$1+1,FALSE))</f>
        <v>ともぞうSC</v>
      </c>
      <c r="Y50" s="349"/>
      <c r="Z50" s="349"/>
      <c r="AA50" s="349"/>
      <c r="AB50" s="349"/>
      <c r="AC50" s="349"/>
      <c r="AD50" s="353"/>
      <c r="AE50" s="325"/>
      <c r="AF50" s="326"/>
      <c r="AG50" s="326"/>
      <c r="AH50" s="327"/>
      <c r="AI50" s="377" t="str">
        <f ca="1">DBCS(INDIRECT("U10対戦スケジュール!c"&amp;(ROW())/2-1))</f>
        <v>７／９／９</v>
      </c>
      <c r="AJ50" s="378"/>
      <c r="AK50" s="378"/>
      <c r="AL50" s="378"/>
      <c r="AM50" s="378"/>
      <c r="AN50" s="378"/>
      <c r="AO50" s="388" t="s">
        <v>144</v>
      </c>
      <c r="AP50" s="399"/>
      <c r="AS50" s="18">
        <v>2</v>
      </c>
      <c r="AT50" s="18">
        <v>4</v>
      </c>
    </row>
    <row r="51" spans="1:46" ht="18" customHeight="1" x14ac:dyDescent="0.15">
      <c r="B51" s="383"/>
      <c r="C51" s="319"/>
      <c r="D51" s="320"/>
      <c r="E51" s="321"/>
      <c r="F51" s="325"/>
      <c r="G51" s="326"/>
      <c r="H51" s="326"/>
      <c r="I51" s="327"/>
      <c r="J51" s="331"/>
      <c r="K51" s="331"/>
      <c r="L51" s="331"/>
      <c r="M51" s="331"/>
      <c r="N51" s="331"/>
      <c r="O51" s="331"/>
      <c r="P51" s="332"/>
      <c r="Q51" s="343"/>
      <c r="R51" s="347"/>
      <c r="S51" s="38">
        <v>0</v>
      </c>
      <c r="T51" s="139" t="s">
        <v>143</v>
      </c>
      <c r="U51" s="38">
        <v>3</v>
      </c>
      <c r="V51" s="343"/>
      <c r="W51" s="347"/>
      <c r="X51" s="335"/>
      <c r="Y51" s="331"/>
      <c r="Z51" s="331"/>
      <c r="AA51" s="331"/>
      <c r="AB51" s="331"/>
      <c r="AC51" s="331"/>
      <c r="AD51" s="336"/>
      <c r="AE51" s="325"/>
      <c r="AF51" s="326"/>
      <c r="AG51" s="326"/>
      <c r="AH51" s="327"/>
      <c r="AI51" s="377"/>
      <c r="AJ51" s="378"/>
      <c r="AK51" s="378"/>
      <c r="AL51" s="378"/>
      <c r="AM51" s="378"/>
      <c r="AN51" s="378"/>
      <c r="AO51" s="343"/>
      <c r="AP51" s="344"/>
    </row>
    <row r="52" spans="1:46" ht="18" customHeight="1" x14ac:dyDescent="0.15">
      <c r="B52" s="383">
        <v>4</v>
      </c>
      <c r="C52" s="319">
        <v>0.41666666666666669</v>
      </c>
      <c r="D52" s="320">
        <v>0.4375</v>
      </c>
      <c r="E52" s="321"/>
      <c r="F52" s="325"/>
      <c r="G52" s="326"/>
      <c r="H52" s="326"/>
      <c r="I52" s="327"/>
      <c r="J52" s="387" t="str">
        <f>IF(AS52="","",VLOOKUP(AS52,U10組合せ!$B$6:$I$14,2*$AS$1+1,FALSE))</f>
        <v>栃木SC U-10</v>
      </c>
      <c r="K52" s="349"/>
      <c r="L52" s="349"/>
      <c r="M52" s="349"/>
      <c r="N52" s="349"/>
      <c r="O52" s="349"/>
      <c r="P52" s="350"/>
      <c r="Q52" s="388">
        <f t="shared" ref="Q52" si="19">IF(OR(S52="",S53=""),"",S52+S53)</f>
        <v>2</v>
      </c>
      <c r="R52" s="389"/>
      <c r="S52" s="39">
        <v>1</v>
      </c>
      <c r="T52" s="140" t="s">
        <v>143</v>
      </c>
      <c r="U52" s="39">
        <v>1</v>
      </c>
      <c r="V52" s="388">
        <f t="shared" ref="V52" si="20">IF(OR(U52="",U53=""),"",U52+U53)</f>
        <v>1</v>
      </c>
      <c r="W52" s="389"/>
      <c r="X52" s="352" t="str">
        <f>IF(AT52="","",VLOOKUP(AT52,U10組合せ!$B$6:$I$14,2*$AS$1+1,FALSE))</f>
        <v>union sc U-10</v>
      </c>
      <c r="Y52" s="349"/>
      <c r="Z52" s="349"/>
      <c r="AA52" s="349"/>
      <c r="AB52" s="349"/>
      <c r="AC52" s="349"/>
      <c r="AD52" s="353"/>
      <c r="AE52" s="325"/>
      <c r="AF52" s="326"/>
      <c r="AG52" s="326"/>
      <c r="AH52" s="327"/>
      <c r="AI52" s="377" t="str">
        <f ca="1">DBCS(INDIRECT("U10対戦スケジュール!c"&amp;(ROW())/2-1))</f>
        <v>２／４／４</v>
      </c>
      <c r="AJ52" s="378"/>
      <c r="AK52" s="378"/>
      <c r="AL52" s="378"/>
      <c r="AM52" s="378"/>
      <c r="AN52" s="378"/>
      <c r="AO52" s="388" t="s">
        <v>144</v>
      </c>
      <c r="AP52" s="399"/>
      <c r="AS52" s="18">
        <v>7</v>
      </c>
      <c r="AT52" s="18">
        <v>9</v>
      </c>
    </row>
    <row r="53" spans="1:46" ht="18" customHeight="1" x14ac:dyDescent="0.15">
      <c r="B53" s="383"/>
      <c r="C53" s="319"/>
      <c r="D53" s="320"/>
      <c r="E53" s="321"/>
      <c r="F53" s="325"/>
      <c r="G53" s="326"/>
      <c r="H53" s="326"/>
      <c r="I53" s="327"/>
      <c r="J53" s="331"/>
      <c r="K53" s="331"/>
      <c r="L53" s="331"/>
      <c r="M53" s="331"/>
      <c r="N53" s="331"/>
      <c r="O53" s="331"/>
      <c r="P53" s="332"/>
      <c r="Q53" s="343"/>
      <c r="R53" s="347"/>
      <c r="S53" s="38">
        <v>1</v>
      </c>
      <c r="T53" s="139" t="s">
        <v>143</v>
      </c>
      <c r="U53" s="38">
        <v>0</v>
      </c>
      <c r="V53" s="343"/>
      <c r="W53" s="347"/>
      <c r="X53" s="335"/>
      <c r="Y53" s="331"/>
      <c r="Z53" s="331"/>
      <c r="AA53" s="331"/>
      <c r="AB53" s="331"/>
      <c r="AC53" s="331"/>
      <c r="AD53" s="336"/>
      <c r="AE53" s="325"/>
      <c r="AF53" s="326"/>
      <c r="AG53" s="326"/>
      <c r="AH53" s="327"/>
      <c r="AI53" s="377"/>
      <c r="AJ53" s="378"/>
      <c r="AK53" s="378"/>
      <c r="AL53" s="378"/>
      <c r="AM53" s="378"/>
      <c r="AN53" s="378"/>
      <c r="AO53" s="343"/>
      <c r="AP53" s="344"/>
    </row>
    <row r="54" spans="1:46" ht="18" customHeight="1" x14ac:dyDescent="0.15">
      <c r="B54" s="383">
        <v>5</v>
      </c>
      <c r="C54" s="319">
        <v>0.4375</v>
      </c>
      <c r="D54" s="320"/>
      <c r="E54" s="321"/>
      <c r="F54" s="325"/>
      <c r="G54" s="326"/>
      <c r="H54" s="326"/>
      <c r="I54" s="327"/>
      <c r="J54" s="387" t="str">
        <f>IF(AS54="","",VLOOKUP(AS54,U10組合せ!$B$6:$I$14,2*$AS$1+1,FALSE))</f>
        <v>シャルムグランツSC</v>
      </c>
      <c r="K54" s="349"/>
      <c r="L54" s="349"/>
      <c r="M54" s="349"/>
      <c r="N54" s="349"/>
      <c r="O54" s="349"/>
      <c r="P54" s="350"/>
      <c r="Q54" s="388">
        <f t="shared" ref="Q54" si="21">IF(OR(S54="",S55=""),"",S54+S55)</f>
        <v>0</v>
      </c>
      <c r="R54" s="389"/>
      <c r="S54" s="39">
        <v>0</v>
      </c>
      <c r="T54" s="140" t="s">
        <v>143</v>
      </c>
      <c r="U54" s="39">
        <v>0</v>
      </c>
      <c r="V54" s="388">
        <f t="shared" ref="V54" si="22">IF(OR(U54="",U55=""),"",U54+U55)</f>
        <v>1</v>
      </c>
      <c r="W54" s="389"/>
      <c r="X54" s="352" t="str">
        <f>IF(AT54="","",VLOOKUP(AT54,U10組合せ!$B$6:$I$14,2*$AS$1+1,FALSE))</f>
        <v>FCアリーバ</v>
      </c>
      <c r="Y54" s="349"/>
      <c r="Z54" s="349"/>
      <c r="AA54" s="349"/>
      <c r="AB54" s="349"/>
      <c r="AC54" s="349"/>
      <c r="AD54" s="353"/>
      <c r="AE54" s="325"/>
      <c r="AF54" s="326"/>
      <c r="AG54" s="326"/>
      <c r="AH54" s="327"/>
      <c r="AI54" s="377" t="str">
        <f ca="1">DBCS(INDIRECT("U10対戦スケジュール!c"&amp;(ROW())/2-1))</f>
        <v>８／１／１</v>
      </c>
      <c r="AJ54" s="378"/>
      <c r="AK54" s="378"/>
      <c r="AL54" s="378"/>
      <c r="AM54" s="378"/>
      <c r="AN54" s="378"/>
      <c r="AO54" s="388" t="s">
        <v>144</v>
      </c>
      <c r="AP54" s="399"/>
      <c r="AS54" s="18">
        <v>3</v>
      </c>
      <c r="AT54" s="18">
        <v>5</v>
      </c>
    </row>
    <row r="55" spans="1:46" ht="18" customHeight="1" x14ac:dyDescent="0.15">
      <c r="B55" s="383"/>
      <c r="C55" s="319"/>
      <c r="D55" s="320"/>
      <c r="E55" s="321"/>
      <c r="F55" s="325"/>
      <c r="G55" s="326"/>
      <c r="H55" s="326"/>
      <c r="I55" s="327"/>
      <c r="J55" s="331"/>
      <c r="K55" s="331"/>
      <c r="L55" s="331"/>
      <c r="M55" s="331"/>
      <c r="N55" s="331"/>
      <c r="O55" s="331"/>
      <c r="P55" s="332"/>
      <c r="Q55" s="343"/>
      <c r="R55" s="347"/>
      <c r="S55" s="38">
        <v>0</v>
      </c>
      <c r="T55" s="139" t="s">
        <v>143</v>
      </c>
      <c r="U55" s="38">
        <v>1</v>
      </c>
      <c r="V55" s="343"/>
      <c r="W55" s="347"/>
      <c r="X55" s="335"/>
      <c r="Y55" s="331"/>
      <c r="Z55" s="331"/>
      <c r="AA55" s="331"/>
      <c r="AB55" s="331"/>
      <c r="AC55" s="331"/>
      <c r="AD55" s="336"/>
      <c r="AE55" s="325"/>
      <c r="AF55" s="326"/>
      <c r="AG55" s="326"/>
      <c r="AH55" s="327"/>
      <c r="AI55" s="377"/>
      <c r="AJ55" s="378"/>
      <c r="AK55" s="378"/>
      <c r="AL55" s="378"/>
      <c r="AM55" s="378"/>
      <c r="AN55" s="378"/>
      <c r="AO55" s="343"/>
      <c r="AP55" s="344"/>
    </row>
    <row r="56" spans="1:46" ht="18" customHeight="1" x14ac:dyDescent="0.15">
      <c r="B56" s="383">
        <v>6</v>
      </c>
      <c r="C56" s="319">
        <v>0.45833333333333331</v>
      </c>
      <c r="D56" s="320"/>
      <c r="E56" s="321"/>
      <c r="F56" s="325"/>
      <c r="G56" s="326"/>
      <c r="H56" s="326"/>
      <c r="I56" s="327"/>
      <c r="J56" s="387" t="str">
        <f>IF(AS56="","",VLOOKUP(AS56,U10組合せ!$B$6:$I$14,2*$AS$1+1,FALSE))</f>
        <v>姿川第一FC</v>
      </c>
      <c r="K56" s="349"/>
      <c r="L56" s="349"/>
      <c r="M56" s="349"/>
      <c r="N56" s="349"/>
      <c r="O56" s="349"/>
      <c r="P56" s="350"/>
      <c r="Q56" s="388">
        <f t="shared" ref="Q56" si="23">IF(OR(S56="",S57=""),"",S56+S57)</f>
        <v>5</v>
      </c>
      <c r="R56" s="389"/>
      <c r="S56" s="39">
        <v>5</v>
      </c>
      <c r="T56" s="140" t="s">
        <v>143</v>
      </c>
      <c r="U56" s="39">
        <v>0</v>
      </c>
      <c r="V56" s="388">
        <f t="shared" ref="V56" si="24">IF(OR(U56="",U57=""),"",U56+U57)</f>
        <v>0</v>
      </c>
      <c r="W56" s="389"/>
      <c r="X56" s="352" t="str">
        <f>IF(AT56="","",VLOOKUP(AT56,U10組合せ!$B$6:$I$14,2*$AS$1+1,FALSE))</f>
        <v>緑が丘YFC</v>
      </c>
      <c r="Y56" s="349"/>
      <c r="Z56" s="349"/>
      <c r="AA56" s="349"/>
      <c r="AB56" s="349"/>
      <c r="AC56" s="349"/>
      <c r="AD56" s="353"/>
      <c r="AE56" s="325"/>
      <c r="AF56" s="326"/>
      <c r="AG56" s="326"/>
      <c r="AH56" s="327"/>
      <c r="AI56" s="377" t="str">
        <f ca="1">DBCS(INDIRECT("U10対戦スケジュール!c"&amp;(ROW())/2-1))</f>
        <v>３／５／５</v>
      </c>
      <c r="AJ56" s="378"/>
      <c r="AK56" s="378"/>
      <c r="AL56" s="378"/>
      <c r="AM56" s="378"/>
      <c r="AN56" s="378"/>
      <c r="AO56" s="388" t="s">
        <v>144</v>
      </c>
      <c r="AP56" s="399"/>
      <c r="AS56" s="18">
        <v>8</v>
      </c>
      <c r="AT56" s="18">
        <v>1</v>
      </c>
    </row>
    <row r="57" spans="1:46" ht="18" customHeight="1" x14ac:dyDescent="0.15">
      <c r="B57" s="383"/>
      <c r="C57" s="319"/>
      <c r="D57" s="320"/>
      <c r="E57" s="321"/>
      <c r="F57" s="325"/>
      <c r="G57" s="326"/>
      <c r="H57" s="326"/>
      <c r="I57" s="327"/>
      <c r="J57" s="331"/>
      <c r="K57" s="331"/>
      <c r="L57" s="331"/>
      <c r="M57" s="331"/>
      <c r="N57" s="331"/>
      <c r="O57" s="331"/>
      <c r="P57" s="332"/>
      <c r="Q57" s="343"/>
      <c r="R57" s="347"/>
      <c r="S57" s="38">
        <v>0</v>
      </c>
      <c r="T57" s="139" t="s">
        <v>143</v>
      </c>
      <c r="U57" s="38">
        <v>0</v>
      </c>
      <c r="V57" s="343"/>
      <c r="W57" s="347"/>
      <c r="X57" s="335"/>
      <c r="Y57" s="331"/>
      <c r="Z57" s="331"/>
      <c r="AA57" s="331"/>
      <c r="AB57" s="331"/>
      <c r="AC57" s="331"/>
      <c r="AD57" s="336"/>
      <c r="AE57" s="325"/>
      <c r="AF57" s="326"/>
      <c r="AG57" s="326"/>
      <c r="AH57" s="327"/>
      <c r="AI57" s="377"/>
      <c r="AJ57" s="378"/>
      <c r="AK57" s="378"/>
      <c r="AL57" s="378"/>
      <c r="AM57" s="378"/>
      <c r="AN57" s="378"/>
      <c r="AO57" s="343"/>
      <c r="AP57" s="344"/>
    </row>
    <row r="58" spans="1:46" ht="18" customHeight="1" x14ac:dyDescent="0.15">
      <c r="B58" s="383">
        <v>7</v>
      </c>
      <c r="C58" s="319">
        <v>0.47916666666666669</v>
      </c>
      <c r="D58" s="320"/>
      <c r="E58" s="321"/>
      <c r="F58" s="325"/>
      <c r="G58" s="326"/>
      <c r="H58" s="326"/>
      <c r="I58" s="327"/>
      <c r="J58" s="387" t="str">
        <f>IF(AS58="","",VLOOKUP(AS58,U10組合せ!$B$6:$I$14,2*$AS$1+1,FALSE))</f>
        <v>ともぞうSC</v>
      </c>
      <c r="K58" s="349"/>
      <c r="L58" s="349"/>
      <c r="M58" s="349"/>
      <c r="N58" s="349"/>
      <c r="O58" s="349"/>
      <c r="P58" s="350"/>
      <c r="Q58" s="388">
        <f t="shared" ref="Q58" si="25">IF(OR(S58="",S59=""),"",S58+S59)</f>
        <v>2</v>
      </c>
      <c r="R58" s="389"/>
      <c r="S58" s="39">
        <v>1</v>
      </c>
      <c r="T58" s="140" t="s">
        <v>143</v>
      </c>
      <c r="U58" s="39">
        <v>0</v>
      </c>
      <c r="V58" s="388">
        <f t="shared" ref="V58" si="26">IF(OR(U58="",U59=""),"",U58+U59)</f>
        <v>0</v>
      </c>
      <c r="W58" s="389"/>
      <c r="X58" s="352" t="str">
        <f>IF(AT58="","",VLOOKUP(AT58,U10組合せ!$B$6:$I$14,2*$AS$1+1,FALSE))</f>
        <v>清原シザーズ</v>
      </c>
      <c r="Y58" s="349"/>
      <c r="Z58" s="349"/>
      <c r="AA58" s="349"/>
      <c r="AB58" s="349"/>
      <c r="AC58" s="349"/>
      <c r="AD58" s="353"/>
      <c r="AE58" s="325"/>
      <c r="AF58" s="326"/>
      <c r="AG58" s="326"/>
      <c r="AH58" s="327"/>
      <c r="AI58" s="377" t="str">
        <f ca="1">DBCS(INDIRECT("U10対戦スケジュール!c"&amp;(ROW())/2-1))</f>
        <v>９／２／２</v>
      </c>
      <c r="AJ58" s="378"/>
      <c r="AK58" s="378"/>
      <c r="AL58" s="378"/>
      <c r="AM58" s="378"/>
      <c r="AN58" s="378"/>
      <c r="AO58" s="388" t="s">
        <v>144</v>
      </c>
      <c r="AP58" s="399"/>
      <c r="AS58" s="18">
        <v>4</v>
      </c>
      <c r="AT58" s="18">
        <v>6</v>
      </c>
    </row>
    <row r="59" spans="1:46" ht="18" customHeight="1" x14ac:dyDescent="0.15">
      <c r="B59" s="383"/>
      <c r="C59" s="319"/>
      <c r="D59" s="320"/>
      <c r="E59" s="321"/>
      <c r="F59" s="325"/>
      <c r="G59" s="326"/>
      <c r="H59" s="326"/>
      <c r="I59" s="327"/>
      <c r="J59" s="331"/>
      <c r="K59" s="331"/>
      <c r="L59" s="331"/>
      <c r="M59" s="331"/>
      <c r="N59" s="331"/>
      <c r="O59" s="331"/>
      <c r="P59" s="332"/>
      <c r="Q59" s="343"/>
      <c r="R59" s="347"/>
      <c r="S59" s="38">
        <v>1</v>
      </c>
      <c r="T59" s="139" t="s">
        <v>143</v>
      </c>
      <c r="U59" s="38">
        <v>0</v>
      </c>
      <c r="V59" s="343"/>
      <c r="W59" s="347"/>
      <c r="X59" s="335"/>
      <c r="Y59" s="331"/>
      <c r="Z59" s="331"/>
      <c r="AA59" s="331"/>
      <c r="AB59" s="331"/>
      <c r="AC59" s="331"/>
      <c r="AD59" s="336"/>
      <c r="AE59" s="325"/>
      <c r="AF59" s="326"/>
      <c r="AG59" s="326"/>
      <c r="AH59" s="327"/>
      <c r="AI59" s="377"/>
      <c r="AJ59" s="378"/>
      <c r="AK59" s="378"/>
      <c r="AL59" s="378"/>
      <c r="AM59" s="378"/>
      <c r="AN59" s="378"/>
      <c r="AO59" s="343"/>
      <c r="AP59" s="344"/>
    </row>
    <row r="60" spans="1:46" ht="18" customHeight="1" x14ac:dyDescent="0.15">
      <c r="B60" s="385">
        <v>8</v>
      </c>
      <c r="C60" s="319">
        <v>0.5</v>
      </c>
      <c r="D60" s="320">
        <v>0.4375</v>
      </c>
      <c r="E60" s="321"/>
      <c r="F60" s="417"/>
      <c r="G60" s="418"/>
      <c r="H60" s="418"/>
      <c r="I60" s="419"/>
      <c r="J60" s="348" t="str">
        <f>IF(AS60="","",VLOOKUP(AS60,U10組合せ!$B$6:$I$14,2*$AS$1+1,FALSE))</f>
        <v>union sc U-10</v>
      </c>
      <c r="K60" s="349"/>
      <c r="L60" s="349"/>
      <c r="M60" s="349"/>
      <c r="N60" s="349"/>
      <c r="O60" s="349"/>
      <c r="P60" s="350"/>
      <c r="Q60" s="388">
        <f t="shared" ref="Q60" si="27">IF(OR(S60="",S61=""),"",S60+S61)</f>
        <v>3</v>
      </c>
      <c r="R60" s="389"/>
      <c r="S60" s="39">
        <v>2</v>
      </c>
      <c r="T60" s="140" t="s">
        <v>143</v>
      </c>
      <c r="U60" s="39">
        <v>0</v>
      </c>
      <c r="V60" s="388">
        <f t="shared" ref="V60" si="28">IF(OR(U60="",U61=""),"",U60+U61)</f>
        <v>0</v>
      </c>
      <c r="W60" s="389"/>
      <c r="X60" s="352" t="str">
        <f>IF(AT60="","",VLOOKUP(AT60,U10組合せ!$B$6:$I$14,2*$AS$1+1,FALSE))</f>
        <v>FCアネーロ・U-10</v>
      </c>
      <c r="Y60" s="349"/>
      <c r="Z60" s="349"/>
      <c r="AA60" s="349"/>
      <c r="AB60" s="349"/>
      <c r="AC60" s="349"/>
      <c r="AD60" s="353"/>
      <c r="AE60" s="417"/>
      <c r="AF60" s="418"/>
      <c r="AG60" s="418"/>
      <c r="AH60" s="419"/>
      <c r="AI60" s="377" t="str">
        <f ca="1">DBCS(INDIRECT("U10対戦スケジュール!c"&amp;(ROW())/2-1))</f>
        <v>５／７／７</v>
      </c>
      <c r="AJ60" s="378"/>
      <c r="AK60" s="378"/>
      <c r="AL60" s="378"/>
      <c r="AM60" s="378"/>
      <c r="AN60" s="378"/>
      <c r="AO60" s="388" t="s">
        <v>144</v>
      </c>
      <c r="AP60" s="399"/>
      <c r="AS60" s="18">
        <v>9</v>
      </c>
      <c r="AT60" s="18">
        <v>2</v>
      </c>
    </row>
    <row r="61" spans="1:46" ht="18" customHeight="1" x14ac:dyDescent="0.15">
      <c r="B61" s="386"/>
      <c r="C61" s="319"/>
      <c r="D61" s="320"/>
      <c r="E61" s="321"/>
      <c r="F61" s="404"/>
      <c r="G61" s="405"/>
      <c r="H61" s="405"/>
      <c r="I61" s="406"/>
      <c r="J61" s="351"/>
      <c r="K61" s="331"/>
      <c r="L61" s="331"/>
      <c r="M61" s="331"/>
      <c r="N61" s="331"/>
      <c r="O61" s="331"/>
      <c r="P61" s="332"/>
      <c r="Q61" s="343"/>
      <c r="R61" s="347"/>
      <c r="S61" s="38">
        <v>1</v>
      </c>
      <c r="T61" s="139" t="s">
        <v>143</v>
      </c>
      <c r="U61" s="38">
        <v>0</v>
      </c>
      <c r="V61" s="343"/>
      <c r="W61" s="347"/>
      <c r="X61" s="335"/>
      <c r="Y61" s="331"/>
      <c r="Z61" s="331"/>
      <c r="AA61" s="331"/>
      <c r="AB61" s="331"/>
      <c r="AC61" s="331"/>
      <c r="AD61" s="336"/>
      <c r="AE61" s="404"/>
      <c r="AF61" s="405"/>
      <c r="AG61" s="405"/>
      <c r="AH61" s="406"/>
      <c r="AI61" s="377"/>
      <c r="AJ61" s="378"/>
      <c r="AK61" s="378"/>
      <c r="AL61" s="378"/>
      <c r="AM61" s="378"/>
      <c r="AN61" s="378"/>
      <c r="AO61" s="343"/>
      <c r="AP61" s="344"/>
    </row>
    <row r="62" spans="1:46" s="16" customFormat="1" ht="18" customHeight="1" x14ac:dyDescent="0.15">
      <c r="A62" s="23"/>
      <c r="B62" s="382">
        <v>9</v>
      </c>
      <c r="C62" s="316">
        <v>0.52083333333333337</v>
      </c>
      <c r="D62" s="317">
        <v>0.4375</v>
      </c>
      <c r="E62" s="318"/>
      <c r="F62" s="404"/>
      <c r="G62" s="405"/>
      <c r="H62" s="405"/>
      <c r="I62" s="406"/>
      <c r="J62" s="394" t="str">
        <f>IF(AS62="","",VLOOKUP(AS62,U10組合せ!$B$6:$I$14,2*$AS$1+1,FALSE))</f>
        <v>FCアリーバ</v>
      </c>
      <c r="K62" s="395"/>
      <c r="L62" s="395"/>
      <c r="M62" s="395"/>
      <c r="N62" s="395"/>
      <c r="O62" s="395"/>
      <c r="P62" s="396"/>
      <c r="Q62" s="345">
        <f t="shared" ref="Q62" si="29">IF(OR(S62="",S63=""),"",S62+S63)</f>
        <v>0</v>
      </c>
      <c r="R62" s="346"/>
      <c r="S62" s="37">
        <v>0</v>
      </c>
      <c r="T62" s="138" t="s">
        <v>143</v>
      </c>
      <c r="U62" s="37">
        <v>0</v>
      </c>
      <c r="V62" s="345">
        <f t="shared" ref="V62" si="30">IF(OR(U62="",U63=""),"",U62+U63)</f>
        <v>2</v>
      </c>
      <c r="W62" s="346"/>
      <c r="X62" s="400" t="str">
        <f>IF(AT62="","",VLOOKUP(AT62,U10組合せ!$B$6:$I$14,2*$AS$1+1,FALSE))</f>
        <v>栃木SC U-10</v>
      </c>
      <c r="Y62" s="395"/>
      <c r="Z62" s="395"/>
      <c r="AA62" s="395"/>
      <c r="AB62" s="395"/>
      <c r="AC62" s="395"/>
      <c r="AD62" s="401"/>
      <c r="AE62" s="404"/>
      <c r="AF62" s="405"/>
      <c r="AG62" s="405"/>
      <c r="AH62" s="406"/>
      <c r="AI62" s="375" t="str">
        <f ca="1">DBCS(INDIRECT("U10対戦スケジュール!c"&amp;(ROW())/2-1))</f>
        <v>４／６／６</v>
      </c>
      <c r="AJ62" s="379"/>
      <c r="AK62" s="379"/>
      <c r="AL62" s="379"/>
      <c r="AM62" s="379"/>
      <c r="AN62" s="379"/>
      <c r="AO62" s="345" t="s">
        <v>144</v>
      </c>
      <c r="AP62" s="412"/>
      <c r="AQ62" s="17"/>
      <c r="AS62" s="46">
        <v>5</v>
      </c>
      <c r="AT62" s="46">
        <v>7</v>
      </c>
    </row>
    <row r="63" spans="1:46" ht="18" customHeight="1" thickBot="1" x14ac:dyDescent="0.2">
      <c r="B63" s="384"/>
      <c r="C63" s="414"/>
      <c r="D63" s="415"/>
      <c r="E63" s="416"/>
      <c r="F63" s="407"/>
      <c r="G63" s="408"/>
      <c r="H63" s="408"/>
      <c r="I63" s="409"/>
      <c r="J63" s="397"/>
      <c r="K63" s="397"/>
      <c r="L63" s="397"/>
      <c r="M63" s="397"/>
      <c r="N63" s="397"/>
      <c r="O63" s="397"/>
      <c r="P63" s="398"/>
      <c r="Q63" s="410"/>
      <c r="R63" s="411"/>
      <c r="S63" s="40">
        <v>0</v>
      </c>
      <c r="T63" s="141" t="s">
        <v>143</v>
      </c>
      <c r="U63" s="40">
        <v>2</v>
      </c>
      <c r="V63" s="410"/>
      <c r="W63" s="411"/>
      <c r="X63" s="402"/>
      <c r="Y63" s="397"/>
      <c r="Z63" s="397"/>
      <c r="AA63" s="397"/>
      <c r="AB63" s="397"/>
      <c r="AC63" s="397"/>
      <c r="AD63" s="403"/>
      <c r="AE63" s="407"/>
      <c r="AF63" s="408"/>
      <c r="AG63" s="408"/>
      <c r="AH63" s="409"/>
      <c r="AI63" s="380"/>
      <c r="AJ63" s="381"/>
      <c r="AK63" s="381"/>
      <c r="AL63" s="381"/>
      <c r="AM63" s="381"/>
      <c r="AN63" s="381"/>
      <c r="AO63" s="410"/>
      <c r="AP63" s="413"/>
    </row>
    <row r="64" spans="1:46" ht="18" customHeight="1" thickBot="1" x14ac:dyDescent="0.2">
      <c r="B64" s="24"/>
      <c r="C64" s="25"/>
      <c r="D64" s="25"/>
      <c r="E64" s="25"/>
      <c r="F64" s="24"/>
      <c r="G64" s="24"/>
      <c r="H64" s="24"/>
      <c r="I64" s="24"/>
      <c r="J64" s="24"/>
      <c r="K64" s="31"/>
      <c r="L64" s="31"/>
      <c r="M64" s="32"/>
      <c r="N64" s="33"/>
      <c r="O64" s="32"/>
      <c r="P64" s="31"/>
      <c r="Q64" s="31"/>
      <c r="R64" s="24"/>
      <c r="S64" s="24"/>
      <c r="T64" s="24"/>
      <c r="U64" s="24"/>
      <c r="V64" s="24"/>
      <c r="W64" s="41"/>
      <c r="X64" s="41"/>
      <c r="Y64" s="41"/>
      <c r="Z64" s="41"/>
      <c r="AA64" s="41"/>
      <c r="AB64" s="41"/>
      <c r="AC64" s="45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16"/>
    </row>
    <row r="65" spans="1:46" ht="18" customHeight="1" x14ac:dyDescent="0.15">
      <c r="B65" s="18"/>
      <c r="C65" s="18"/>
      <c r="D65" s="313" t="s">
        <v>145</v>
      </c>
      <c r="E65" s="314"/>
      <c r="F65" s="314"/>
      <c r="G65" s="314"/>
      <c r="H65" s="314"/>
      <c r="I65" s="314"/>
      <c r="J65" s="314" t="s">
        <v>139</v>
      </c>
      <c r="K65" s="314"/>
      <c r="L65" s="314"/>
      <c r="M65" s="314"/>
      <c r="N65" s="314"/>
      <c r="O65" s="314"/>
      <c r="P65" s="314"/>
      <c r="Q65" s="314"/>
      <c r="R65" s="314" t="s">
        <v>146</v>
      </c>
      <c r="S65" s="314"/>
      <c r="T65" s="314"/>
      <c r="U65" s="314"/>
      <c r="V65" s="314"/>
      <c r="W65" s="314"/>
      <c r="X65" s="314"/>
      <c r="Y65" s="314"/>
      <c r="Z65" s="314"/>
      <c r="AA65" s="314" t="s">
        <v>147</v>
      </c>
      <c r="AB65" s="314"/>
      <c r="AC65" s="314"/>
      <c r="AD65" s="314" t="s">
        <v>148</v>
      </c>
      <c r="AE65" s="314"/>
      <c r="AF65" s="314"/>
      <c r="AG65" s="314"/>
      <c r="AH65" s="314"/>
      <c r="AI65" s="314"/>
      <c r="AJ65" s="314"/>
      <c r="AK65" s="314"/>
      <c r="AL65" s="314"/>
      <c r="AM65" s="315"/>
      <c r="AN65" s="18"/>
      <c r="AO65" s="18"/>
      <c r="AP65" s="18"/>
    </row>
    <row r="66" spans="1:46" ht="18" customHeight="1" x14ac:dyDescent="0.15">
      <c r="B66" s="18"/>
      <c r="C66" s="18"/>
      <c r="D66" s="354" t="s">
        <v>150</v>
      </c>
      <c r="E66" s="355"/>
      <c r="F66" s="355"/>
      <c r="G66" s="355"/>
      <c r="H66" s="355"/>
      <c r="I66" s="355"/>
      <c r="J66" s="356"/>
      <c r="K66" s="356"/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7"/>
      <c r="AB66" s="357"/>
      <c r="AC66" s="357"/>
      <c r="AD66" s="358"/>
      <c r="AE66" s="358"/>
      <c r="AF66" s="358"/>
      <c r="AG66" s="358"/>
      <c r="AH66" s="358"/>
      <c r="AI66" s="358"/>
      <c r="AJ66" s="358"/>
      <c r="AK66" s="358"/>
      <c r="AL66" s="358"/>
      <c r="AM66" s="359"/>
      <c r="AN66" s="18"/>
      <c r="AO66" s="18"/>
      <c r="AP66" s="18"/>
    </row>
    <row r="67" spans="1:46" ht="18" customHeight="1" x14ac:dyDescent="0.15">
      <c r="B67" s="18"/>
      <c r="C67" s="18"/>
      <c r="D67" s="360" t="s">
        <v>150</v>
      </c>
      <c r="E67" s="361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  <c r="T67" s="361"/>
      <c r="U67" s="361"/>
      <c r="V67" s="361"/>
      <c r="W67" s="361"/>
      <c r="X67" s="361"/>
      <c r="Y67" s="361"/>
      <c r="Z67" s="361"/>
      <c r="AA67" s="361"/>
      <c r="AB67" s="361"/>
      <c r="AC67" s="361"/>
      <c r="AD67" s="362"/>
      <c r="AE67" s="362"/>
      <c r="AF67" s="362"/>
      <c r="AG67" s="362"/>
      <c r="AH67" s="362"/>
      <c r="AI67" s="362"/>
      <c r="AJ67" s="362"/>
      <c r="AK67" s="362"/>
      <c r="AL67" s="362"/>
      <c r="AM67" s="363"/>
      <c r="AN67" s="18"/>
      <c r="AO67" s="18"/>
      <c r="AP67" s="18"/>
    </row>
    <row r="68" spans="1:46" ht="18" customHeight="1" thickBot="1" x14ac:dyDescent="0.2">
      <c r="B68" s="18"/>
      <c r="C68" s="18"/>
      <c r="D68" s="364" t="s">
        <v>150</v>
      </c>
      <c r="E68" s="365"/>
      <c r="F68" s="365"/>
      <c r="G68" s="365"/>
      <c r="H68" s="365"/>
      <c r="I68" s="365"/>
      <c r="J68" s="365"/>
      <c r="K68" s="365"/>
      <c r="L68" s="365"/>
      <c r="M68" s="365"/>
      <c r="N68" s="365"/>
      <c r="O68" s="365"/>
      <c r="P68" s="365"/>
      <c r="Q68" s="365"/>
      <c r="R68" s="365"/>
      <c r="S68" s="365"/>
      <c r="T68" s="365"/>
      <c r="U68" s="365"/>
      <c r="V68" s="365"/>
      <c r="W68" s="365"/>
      <c r="X68" s="365"/>
      <c r="Y68" s="365"/>
      <c r="Z68" s="365"/>
      <c r="AA68" s="365"/>
      <c r="AB68" s="365"/>
      <c r="AC68" s="365"/>
      <c r="AD68" s="366"/>
      <c r="AE68" s="366"/>
      <c r="AF68" s="366"/>
      <c r="AG68" s="366"/>
      <c r="AH68" s="366"/>
      <c r="AI68" s="366"/>
      <c r="AJ68" s="366"/>
      <c r="AK68" s="366"/>
      <c r="AL68" s="366"/>
      <c r="AM68" s="367"/>
      <c r="AN68" s="18"/>
      <c r="AO68" s="18"/>
      <c r="AP68" s="18"/>
    </row>
    <row r="69" spans="1:46" ht="18" customHeight="1" x14ac:dyDescent="0.15">
      <c r="A69" s="277" t="s">
        <v>385</v>
      </c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278"/>
      <c r="AP69" s="278"/>
      <c r="AQ69" s="201"/>
    </row>
    <row r="70" spans="1:46" ht="18" customHeight="1" x14ac:dyDescent="0.15">
      <c r="A70" s="278"/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  <c r="AA70" s="278"/>
      <c r="AB70" s="278"/>
      <c r="AC70" s="278"/>
      <c r="AD70" s="278"/>
      <c r="AE70" s="278"/>
      <c r="AF70" s="278"/>
      <c r="AG70" s="278"/>
      <c r="AH70" s="278"/>
      <c r="AI70" s="278"/>
      <c r="AJ70" s="278"/>
      <c r="AK70" s="278"/>
      <c r="AL70" s="278"/>
      <c r="AM70" s="278"/>
      <c r="AN70" s="278"/>
      <c r="AO70" s="278"/>
      <c r="AP70" s="278"/>
      <c r="AQ70" s="201"/>
    </row>
    <row r="71" spans="1:46" ht="18" customHeight="1" x14ac:dyDescent="0.15">
      <c r="A71" s="278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  <c r="AQ71" s="201"/>
    </row>
    <row r="72" spans="1:46" ht="18" customHeight="1" x14ac:dyDescent="0.15">
      <c r="B72" s="18"/>
      <c r="C72" s="279" t="s">
        <v>29</v>
      </c>
      <c r="D72" s="279"/>
      <c r="E72" s="279"/>
      <c r="F72" s="279"/>
      <c r="G72" s="282" t="str">
        <f>U10対戦スケジュール!B34</f>
        <v>石井緑地　No.６</v>
      </c>
      <c r="H72" s="279"/>
      <c r="I72" s="279"/>
      <c r="J72" s="279"/>
      <c r="K72" s="279"/>
      <c r="L72" s="279"/>
      <c r="M72" s="279"/>
      <c r="N72" s="279"/>
      <c r="O72" s="279"/>
      <c r="P72" s="279" t="s">
        <v>43</v>
      </c>
      <c r="Q72" s="279"/>
      <c r="R72" s="279"/>
      <c r="S72" s="279"/>
      <c r="T72" s="282" t="str">
        <f>U10対戦スケジュール!B35</f>
        <v>FCアリーバ</v>
      </c>
      <c r="U72" s="279"/>
      <c r="V72" s="279"/>
      <c r="W72" s="279"/>
      <c r="X72" s="279"/>
      <c r="Y72" s="279"/>
      <c r="Z72" s="279"/>
      <c r="AA72" s="279"/>
      <c r="AB72" s="279"/>
      <c r="AC72" s="279" t="s">
        <v>136</v>
      </c>
      <c r="AD72" s="279"/>
      <c r="AE72" s="279"/>
      <c r="AF72" s="279"/>
      <c r="AG72" s="284">
        <f>U10組合せ!B18</f>
        <v>43750</v>
      </c>
      <c r="AH72" s="285"/>
      <c r="AI72" s="285"/>
      <c r="AJ72" s="285"/>
      <c r="AK72" s="285"/>
      <c r="AL72" s="285"/>
      <c r="AM72" s="286">
        <f>AG72</f>
        <v>43750</v>
      </c>
      <c r="AN72" s="286"/>
      <c r="AO72" s="287"/>
      <c r="AP72" s="26"/>
    </row>
    <row r="73" spans="1:46" ht="18" customHeight="1" x14ac:dyDescent="0.15">
      <c r="B73" s="18"/>
      <c r="C73" s="26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42"/>
      <c r="X73" s="42"/>
      <c r="Y73" s="42"/>
      <c r="Z73" s="42"/>
      <c r="AA73" s="42"/>
      <c r="AB73" s="42"/>
      <c r="AC73" s="42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</row>
    <row r="74" spans="1:46" ht="18" customHeight="1" x14ac:dyDescent="0.15">
      <c r="B74" s="18"/>
      <c r="C74" s="368">
        <v>1</v>
      </c>
      <c r="D74" s="368"/>
      <c r="E74" s="369" t="str">
        <f>$E$6</f>
        <v>緑が丘YFC</v>
      </c>
      <c r="F74" s="369"/>
      <c r="G74" s="369"/>
      <c r="H74" s="369"/>
      <c r="I74" s="369"/>
      <c r="J74" s="369"/>
      <c r="K74" s="369"/>
      <c r="L74" s="369"/>
      <c r="M74" s="369"/>
      <c r="N74" s="369"/>
      <c r="O74" s="34"/>
      <c r="P74" s="34"/>
      <c r="Q74" s="368">
        <v>4</v>
      </c>
      <c r="R74" s="368"/>
      <c r="S74" s="369" t="str">
        <f>$S$6</f>
        <v>ともぞうSC</v>
      </c>
      <c r="T74" s="369"/>
      <c r="U74" s="369"/>
      <c r="V74" s="369"/>
      <c r="W74" s="369"/>
      <c r="X74" s="369"/>
      <c r="Y74" s="369"/>
      <c r="Z74" s="369"/>
      <c r="AA74" s="369"/>
      <c r="AB74" s="369"/>
      <c r="AC74" s="47"/>
      <c r="AD74" s="48"/>
      <c r="AE74" s="368">
        <v>7</v>
      </c>
      <c r="AF74" s="368"/>
      <c r="AG74" s="369" t="str">
        <f>$AG$6</f>
        <v>栃木SC U-10</v>
      </c>
      <c r="AH74" s="369"/>
      <c r="AI74" s="369"/>
      <c r="AJ74" s="369"/>
      <c r="AK74" s="369"/>
      <c r="AL74" s="369"/>
      <c r="AM74" s="369"/>
      <c r="AN74" s="369"/>
      <c r="AO74" s="369"/>
      <c r="AP74" s="369"/>
    </row>
    <row r="75" spans="1:46" ht="18" customHeight="1" x14ac:dyDescent="0.15">
      <c r="B75" s="18"/>
      <c r="C75" s="295">
        <v>2</v>
      </c>
      <c r="D75" s="295"/>
      <c r="E75" s="370" t="str">
        <f>$E$7</f>
        <v>FCアネーロ・U-10</v>
      </c>
      <c r="F75" s="370"/>
      <c r="G75" s="370"/>
      <c r="H75" s="370"/>
      <c r="I75" s="370"/>
      <c r="J75" s="370"/>
      <c r="K75" s="370"/>
      <c r="L75" s="370"/>
      <c r="M75" s="370"/>
      <c r="N75" s="370"/>
      <c r="O75" s="34"/>
      <c r="P75" s="34"/>
      <c r="Q75" s="295">
        <v>5</v>
      </c>
      <c r="R75" s="295"/>
      <c r="S75" s="370" t="str">
        <f>$S$7</f>
        <v>FCアリーバ</v>
      </c>
      <c r="T75" s="370"/>
      <c r="U75" s="370"/>
      <c r="V75" s="370"/>
      <c r="W75" s="370"/>
      <c r="X75" s="370"/>
      <c r="Y75" s="370"/>
      <c r="Z75" s="370"/>
      <c r="AA75" s="370"/>
      <c r="AB75" s="370"/>
      <c r="AC75" s="47"/>
      <c r="AD75" s="48"/>
      <c r="AE75" s="295">
        <v>8</v>
      </c>
      <c r="AF75" s="295"/>
      <c r="AG75" s="370" t="str">
        <f>$AG$7</f>
        <v>姿川第一FC</v>
      </c>
      <c r="AH75" s="370"/>
      <c r="AI75" s="370"/>
      <c r="AJ75" s="370"/>
      <c r="AK75" s="370"/>
      <c r="AL75" s="370"/>
      <c r="AM75" s="370"/>
      <c r="AN75" s="370"/>
      <c r="AO75" s="370"/>
      <c r="AP75" s="370"/>
    </row>
    <row r="76" spans="1:46" ht="18" customHeight="1" x14ac:dyDescent="0.15">
      <c r="B76" s="18"/>
      <c r="C76" s="371">
        <v>3</v>
      </c>
      <c r="D76" s="371"/>
      <c r="E76" s="372" t="str">
        <f>$E$8</f>
        <v>シャルムグランツSC</v>
      </c>
      <c r="F76" s="372"/>
      <c r="G76" s="372"/>
      <c r="H76" s="372"/>
      <c r="I76" s="372"/>
      <c r="J76" s="372"/>
      <c r="K76" s="372"/>
      <c r="L76" s="372"/>
      <c r="M76" s="372"/>
      <c r="N76" s="372"/>
      <c r="O76" s="34"/>
      <c r="P76" s="34"/>
      <c r="Q76" s="371">
        <v>6</v>
      </c>
      <c r="R76" s="371"/>
      <c r="S76" s="372" t="str">
        <f>$S$8</f>
        <v>清原シザーズ</v>
      </c>
      <c r="T76" s="372"/>
      <c r="U76" s="372"/>
      <c r="V76" s="372"/>
      <c r="W76" s="372"/>
      <c r="X76" s="372"/>
      <c r="Y76" s="372"/>
      <c r="Z76" s="372"/>
      <c r="AA76" s="372"/>
      <c r="AB76" s="372"/>
      <c r="AC76" s="47"/>
      <c r="AD76" s="48"/>
      <c r="AE76" s="371">
        <v>9</v>
      </c>
      <c r="AF76" s="371"/>
      <c r="AG76" s="372" t="str">
        <f>$AG$8</f>
        <v>union sc U-10</v>
      </c>
      <c r="AH76" s="372"/>
      <c r="AI76" s="372"/>
      <c r="AJ76" s="372"/>
      <c r="AK76" s="372"/>
      <c r="AL76" s="372"/>
      <c r="AM76" s="372"/>
      <c r="AN76" s="372"/>
      <c r="AO76" s="372"/>
      <c r="AP76" s="372"/>
    </row>
    <row r="77" spans="1:46" ht="18" customHeight="1" x14ac:dyDescent="0.15">
      <c r="B77" s="18"/>
      <c r="C77" s="28"/>
      <c r="D77" s="27"/>
      <c r="E77" s="27"/>
      <c r="F77" s="27"/>
      <c r="G77" s="27"/>
      <c r="H77" s="27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27"/>
      <c r="U77" s="35"/>
      <c r="V77" s="27"/>
      <c r="W77" s="35"/>
      <c r="X77" s="27"/>
      <c r="Y77" s="35"/>
      <c r="Z77" s="27"/>
      <c r="AA77" s="35"/>
      <c r="AB77" s="27"/>
      <c r="AC77" s="27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</row>
    <row r="78" spans="1:46" ht="18" customHeight="1" x14ac:dyDescent="0.15">
      <c r="B78" s="18" t="s">
        <v>378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</row>
    <row r="79" spans="1:46" ht="18" customHeight="1" thickBot="1" x14ac:dyDescent="0.2">
      <c r="B79" s="22"/>
      <c r="C79" s="302" t="s">
        <v>137</v>
      </c>
      <c r="D79" s="303"/>
      <c r="E79" s="304"/>
      <c r="F79" s="305" t="s">
        <v>138</v>
      </c>
      <c r="G79" s="306"/>
      <c r="H79" s="306"/>
      <c r="I79" s="307"/>
      <c r="J79" s="303" t="s">
        <v>139</v>
      </c>
      <c r="K79" s="306"/>
      <c r="L79" s="306"/>
      <c r="M79" s="306"/>
      <c r="N79" s="306"/>
      <c r="O79" s="306"/>
      <c r="P79" s="308"/>
      <c r="Q79" s="309" t="s">
        <v>140</v>
      </c>
      <c r="R79" s="309"/>
      <c r="S79" s="309"/>
      <c r="T79" s="309"/>
      <c r="U79" s="309"/>
      <c r="V79" s="309"/>
      <c r="W79" s="309"/>
      <c r="X79" s="310" t="s">
        <v>139</v>
      </c>
      <c r="Y79" s="306"/>
      <c r="Z79" s="306"/>
      <c r="AA79" s="306"/>
      <c r="AB79" s="306"/>
      <c r="AC79" s="306"/>
      <c r="AD79" s="307"/>
      <c r="AE79" s="305" t="s">
        <v>138</v>
      </c>
      <c r="AF79" s="306"/>
      <c r="AG79" s="306"/>
      <c r="AH79" s="307"/>
      <c r="AI79" s="311" t="s">
        <v>141</v>
      </c>
      <c r="AJ79" s="312"/>
      <c r="AK79" s="312"/>
      <c r="AL79" s="312"/>
      <c r="AM79" s="312"/>
      <c r="AN79" s="312"/>
      <c r="AO79" s="310" t="s">
        <v>142</v>
      </c>
      <c r="AP79" s="304"/>
    </row>
    <row r="80" spans="1:46" ht="18" customHeight="1" x14ac:dyDescent="0.15">
      <c r="B80" s="382">
        <v>1</v>
      </c>
      <c r="C80" s="316">
        <v>0.375</v>
      </c>
      <c r="D80" s="317"/>
      <c r="E80" s="318"/>
      <c r="F80" s="322"/>
      <c r="G80" s="323"/>
      <c r="H80" s="323"/>
      <c r="I80" s="324"/>
      <c r="J80" s="328" t="str">
        <f>IF(AS80="","",VLOOKUP(AS80,U10組合せ!$B$6:$I$14,2*$AS$1+1,FALSE))</f>
        <v>ともぞうSC</v>
      </c>
      <c r="K80" s="329"/>
      <c r="L80" s="329"/>
      <c r="M80" s="329"/>
      <c r="N80" s="329"/>
      <c r="O80" s="329"/>
      <c r="P80" s="330"/>
      <c r="Q80" s="345" t="str">
        <f>IF(OR(S80="",S81=""),"",S80+S81)</f>
        <v/>
      </c>
      <c r="R80" s="346"/>
      <c r="S80" s="37"/>
      <c r="T80" s="138" t="s">
        <v>143</v>
      </c>
      <c r="U80" s="37"/>
      <c r="V80" s="345" t="str">
        <f>IF(OR(U80="",U81=""),"",U80+U81)</f>
        <v/>
      </c>
      <c r="W80" s="346"/>
      <c r="X80" s="333" t="str">
        <f>IF(AT80="","",VLOOKUP(AT80,U10組合せ!$B$6:$I$14,2*$AS$1+1,FALSE))</f>
        <v>栃木SC U-10</v>
      </c>
      <c r="Y80" s="329"/>
      <c r="Z80" s="329"/>
      <c r="AA80" s="329"/>
      <c r="AB80" s="329"/>
      <c r="AC80" s="329"/>
      <c r="AD80" s="334"/>
      <c r="AE80" s="322"/>
      <c r="AF80" s="323"/>
      <c r="AG80" s="323"/>
      <c r="AH80" s="324"/>
      <c r="AI80" s="373" t="str">
        <f ca="1">DBCS(INDIRECT("U10対戦スケジュール!c"&amp;(ROW())/2-4))</f>
        <v>５／８／８</v>
      </c>
      <c r="AJ80" s="374"/>
      <c r="AK80" s="374"/>
      <c r="AL80" s="374"/>
      <c r="AM80" s="374"/>
      <c r="AN80" s="374"/>
      <c r="AO80" s="341" t="s">
        <v>144</v>
      </c>
      <c r="AP80" s="342"/>
      <c r="AS80" s="18">
        <v>4</v>
      </c>
      <c r="AT80" s="18">
        <v>7</v>
      </c>
    </row>
    <row r="81" spans="1:46" ht="18" customHeight="1" x14ac:dyDescent="0.15">
      <c r="B81" s="383"/>
      <c r="C81" s="319"/>
      <c r="D81" s="320"/>
      <c r="E81" s="321"/>
      <c r="F81" s="325"/>
      <c r="G81" s="326"/>
      <c r="H81" s="326"/>
      <c r="I81" s="327"/>
      <c r="J81" s="331"/>
      <c r="K81" s="331"/>
      <c r="L81" s="331"/>
      <c r="M81" s="331"/>
      <c r="N81" s="331"/>
      <c r="O81" s="331"/>
      <c r="P81" s="332"/>
      <c r="Q81" s="343"/>
      <c r="R81" s="347"/>
      <c r="S81" s="38"/>
      <c r="T81" s="139" t="s">
        <v>143</v>
      </c>
      <c r="U81" s="38"/>
      <c r="V81" s="343"/>
      <c r="W81" s="347"/>
      <c r="X81" s="335"/>
      <c r="Y81" s="331"/>
      <c r="Z81" s="331"/>
      <c r="AA81" s="331"/>
      <c r="AB81" s="331"/>
      <c r="AC81" s="331"/>
      <c r="AD81" s="336"/>
      <c r="AE81" s="325"/>
      <c r="AF81" s="326"/>
      <c r="AG81" s="326"/>
      <c r="AH81" s="327"/>
      <c r="AI81" s="375"/>
      <c r="AJ81" s="376"/>
      <c r="AK81" s="376"/>
      <c r="AL81" s="376"/>
      <c r="AM81" s="376"/>
      <c r="AN81" s="376"/>
      <c r="AO81" s="343"/>
      <c r="AP81" s="344"/>
    </row>
    <row r="82" spans="1:46" ht="18" customHeight="1" x14ac:dyDescent="0.15">
      <c r="B82" s="383">
        <v>2</v>
      </c>
      <c r="C82" s="319">
        <v>0.39583333333333331</v>
      </c>
      <c r="D82" s="320">
        <v>0.4375</v>
      </c>
      <c r="E82" s="321"/>
      <c r="F82" s="325"/>
      <c r="G82" s="326"/>
      <c r="H82" s="326"/>
      <c r="I82" s="327"/>
      <c r="J82" s="387" t="str">
        <f>IF(AS82="","",VLOOKUP(AS82,U10組合せ!$B$6:$I$14,2*$AS$1+1,FALSE))</f>
        <v>FCアリーバ</v>
      </c>
      <c r="K82" s="349"/>
      <c r="L82" s="349"/>
      <c r="M82" s="349"/>
      <c r="N82" s="349"/>
      <c r="O82" s="349"/>
      <c r="P82" s="350"/>
      <c r="Q82" s="388" t="str">
        <f t="shared" ref="Q82" si="31">IF(OR(S82="",S83=""),"",S82+S83)</f>
        <v/>
      </c>
      <c r="R82" s="389"/>
      <c r="S82" s="39"/>
      <c r="T82" s="140" t="s">
        <v>143</v>
      </c>
      <c r="U82" s="39"/>
      <c r="V82" s="388" t="str">
        <f t="shared" ref="V82" si="32">IF(OR(U82="",U83=""),"",U82+U83)</f>
        <v/>
      </c>
      <c r="W82" s="389"/>
      <c r="X82" s="352" t="str">
        <f>IF(AT82="","",VLOOKUP(AT82,U10組合せ!$B$6:$I$14,2*$AS$1+1,FALSE))</f>
        <v>姿川第一FC</v>
      </c>
      <c r="Y82" s="349"/>
      <c r="Z82" s="349"/>
      <c r="AA82" s="349"/>
      <c r="AB82" s="349"/>
      <c r="AC82" s="349"/>
      <c r="AD82" s="353"/>
      <c r="AE82" s="325"/>
      <c r="AF82" s="326"/>
      <c r="AG82" s="326"/>
      <c r="AH82" s="327"/>
      <c r="AI82" s="377" t="str">
        <f ca="1">DBCS(INDIRECT("U10対戦スケジュール!c"&amp;(ROW())/2-4))</f>
        <v>４／７／７</v>
      </c>
      <c r="AJ82" s="378"/>
      <c r="AK82" s="378"/>
      <c r="AL82" s="378"/>
      <c r="AM82" s="378"/>
      <c r="AN82" s="378"/>
      <c r="AO82" s="388" t="s">
        <v>144</v>
      </c>
      <c r="AP82" s="399"/>
      <c r="AS82" s="18">
        <v>5</v>
      </c>
      <c r="AT82" s="18">
        <v>8</v>
      </c>
    </row>
    <row r="83" spans="1:46" ht="18" customHeight="1" x14ac:dyDescent="0.15">
      <c r="B83" s="383"/>
      <c r="C83" s="319"/>
      <c r="D83" s="320"/>
      <c r="E83" s="321"/>
      <c r="F83" s="325"/>
      <c r="G83" s="326"/>
      <c r="H83" s="326"/>
      <c r="I83" s="327"/>
      <c r="J83" s="331"/>
      <c r="K83" s="331"/>
      <c r="L83" s="331"/>
      <c r="M83" s="331"/>
      <c r="N83" s="331"/>
      <c r="O83" s="331"/>
      <c r="P83" s="332"/>
      <c r="Q83" s="343"/>
      <c r="R83" s="347"/>
      <c r="S83" s="38"/>
      <c r="T83" s="139" t="s">
        <v>143</v>
      </c>
      <c r="U83" s="38"/>
      <c r="V83" s="343"/>
      <c r="W83" s="347"/>
      <c r="X83" s="335"/>
      <c r="Y83" s="331"/>
      <c r="Z83" s="331"/>
      <c r="AA83" s="331"/>
      <c r="AB83" s="331"/>
      <c r="AC83" s="331"/>
      <c r="AD83" s="336"/>
      <c r="AE83" s="325"/>
      <c r="AF83" s="326"/>
      <c r="AG83" s="326"/>
      <c r="AH83" s="327"/>
      <c r="AI83" s="377"/>
      <c r="AJ83" s="378"/>
      <c r="AK83" s="378"/>
      <c r="AL83" s="378"/>
      <c r="AM83" s="378"/>
      <c r="AN83" s="378"/>
      <c r="AO83" s="343"/>
      <c r="AP83" s="344"/>
    </row>
    <row r="84" spans="1:46" ht="18" customHeight="1" x14ac:dyDescent="0.15">
      <c r="B84" s="383">
        <v>3</v>
      </c>
      <c r="C84" s="319">
        <v>0.41666666666666669</v>
      </c>
      <c r="D84" s="320"/>
      <c r="E84" s="321"/>
      <c r="F84" s="325"/>
      <c r="G84" s="326"/>
      <c r="H84" s="326"/>
      <c r="I84" s="327"/>
      <c r="J84" s="387" t="str">
        <f>IF(AS84="","",VLOOKUP(AS84,U10組合せ!$B$6:$I$14,2*$AS$1+1,FALSE))</f>
        <v>清原シザーズ</v>
      </c>
      <c r="K84" s="349"/>
      <c r="L84" s="349"/>
      <c r="M84" s="349"/>
      <c r="N84" s="349"/>
      <c r="O84" s="349"/>
      <c r="P84" s="350"/>
      <c r="Q84" s="388" t="str">
        <f t="shared" ref="Q84" si="33">IF(OR(S84="",S85=""),"",S84+S85)</f>
        <v/>
      </c>
      <c r="R84" s="389"/>
      <c r="S84" s="39"/>
      <c r="T84" s="140" t="s">
        <v>143</v>
      </c>
      <c r="U84" s="39"/>
      <c r="V84" s="388" t="str">
        <f t="shared" ref="V84" si="34">IF(OR(U84="",U85=""),"",U84+U85)</f>
        <v/>
      </c>
      <c r="W84" s="389"/>
      <c r="X84" s="352" t="str">
        <f>IF(AT84="","",VLOOKUP(AT84,U10組合せ!$B$6:$I$14,2*$AS$1+1,FALSE))</f>
        <v>union sc U-10</v>
      </c>
      <c r="Y84" s="349"/>
      <c r="Z84" s="349"/>
      <c r="AA84" s="349"/>
      <c r="AB84" s="349"/>
      <c r="AC84" s="349"/>
      <c r="AD84" s="353"/>
      <c r="AE84" s="325"/>
      <c r="AF84" s="326"/>
      <c r="AG84" s="326"/>
      <c r="AH84" s="327"/>
      <c r="AI84" s="377" t="str">
        <f ca="1">DBCS(INDIRECT("U10対戦スケジュール!c"&amp;(ROW())/2-4))</f>
        <v>１／４／４</v>
      </c>
      <c r="AJ84" s="378"/>
      <c r="AK84" s="378"/>
      <c r="AL84" s="378"/>
      <c r="AM84" s="378"/>
      <c r="AN84" s="378"/>
      <c r="AO84" s="388" t="s">
        <v>144</v>
      </c>
      <c r="AP84" s="399"/>
      <c r="AS84" s="18">
        <v>6</v>
      </c>
      <c r="AT84" s="18">
        <v>9</v>
      </c>
    </row>
    <row r="85" spans="1:46" ht="18" customHeight="1" x14ac:dyDescent="0.15">
      <c r="B85" s="383"/>
      <c r="C85" s="319"/>
      <c r="D85" s="320"/>
      <c r="E85" s="321"/>
      <c r="F85" s="325"/>
      <c r="G85" s="326"/>
      <c r="H85" s="326"/>
      <c r="I85" s="327"/>
      <c r="J85" s="331"/>
      <c r="K85" s="331"/>
      <c r="L85" s="331"/>
      <c r="M85" s="331"/>
      <c r="N85" s="331"/>
      <c r="O85" s="331"/>
      <c r="P85" s="332"/>
      <c r="Q85" s="343"/>
      <c r="R85" s="347"/>
      <c r="S85" s="38"/>
      <c r="T85" s="139" t="s">
        <v>143</v>
      </c>
      <c r="U85" s="38"/>
      <c r="V85" s="343"/>
      <c r="W85" s="347"/>
      <c r="X85" s="335"/>
      <c r="Y85" s="331"/>
      <c r="Z85" s="331"/>
      <c r="AA85" s="331"/>
      <c r="AB85" s="331"/>
      <c r="AC85" s="331"/>
      <c r="AD85" s="336"/>
      <c r="AE85" s="325"/>
      <c r="AF85" s="326"/>
      <c r="AG85" s="326"/>
      <c r="AH85" s="327"/>
      <c r="AI85" s="377"/>
      <c r="AJ85" s="378"/>
      <c r="AK85" s="378"/>
      <c r="AL85" s="378"/>
      <c r="AM85" s="378"/>
      <c r="AN85" s="378"/>
      <c r="AO85" s="343"/>
      <c r="AP85" s="344"/>
    </row>
    <row r="86" spans="1:46" ht="18" customHeight="1" x14ac:dyDescent="0.15">
      <c r="B86" s="383">
        <v>4</v>
      </c>
      <c r="C86" s="319">
        <v>0.4375</v>
      </c>
      <c r="D86" s="320">
        <v>0.4375</v>
      </c>
      <c r="E86" s="321"/>
      <c r="F86" s="325"/>
      <c r="G86" s="326"/>
      <c r="H86" s="326"/>
      <c r="I86" s="327"/>
      <c r="J86" s="387" t="str">
        <f>IF(AS86="","",VLOOKUP(AS86,U10組合せ!$B$6:$I$14,2*$AS$1+1,FALSE))</f>
        <v>緑が丘YFC</v>
      </c>
      <c r="K86" s="349"/>
      <c r="L86" s="349"/>
      <c r="M86" s="349"/>
      <c r="N86" s="349"/>
      <c r="O86" s="349"/>
      <c r="P86" s="350"/>
      <c r="Q86" s="388" t="str">
        <f t="shared" ref="Q86" si="35">IF(OR(S86="",S87=""),"",S86+S87)</f>
        <v/>
      </c>
      <c r="R86" s="389"/>
      <c r="S86" s="39"/>
      <c r="T86" s="140" t="s">
        <v>143</v>
      </c>
      <c r="U86" s="39"/>
      <c r="V86" s="388" t="str">
        <f t="shared" ref="V86" si="36">IF(OR(U86="",U87=""),"",U86+U87)</f>
        <v/>
      </c>
      <c r="W86" s="389"/>
      <c r="X86" s="352" t="str">
        <f>IF(AT86="","",VLOOKUP(AT86,U10組合せ!$B$6:$I$14,2*$AS$1+1,FALSE))</f>
        <v>ともぞうSC</v>
      </c>
      <c r="Y86" s="349"/>
      <c r="Z86" s="349"/>
      <c r="AA86" s="349"/>
      <c r="AB86" s="349"/>
      <c r="AC86" s="349"/>
      <c r="AD86" s="353"/>
      <c r="AE86" s="325"/>
      <c r="AF86" s="326"/>
      <c r="AG86" s="326"/>
      <c r="AH86" s="327"/>
      <c r="AI86" s="377" t="str">
        <f ca="1">DBCS(INDIRECT("U10対戦スケジュール!c"&amp;(ROW())/2-4))</f>
        <v>６／９／９</v>
      </c>
      <c r="AJ86" s="378"/>
      <c r="AK86" s="378"/>
      <c r="AL86" s="378"/>
      <c r="AM86" s="378"/>
      <c r="AN86" s="378"/>
      <c r="AO86" s="388" t="s">
        <v>144</v>
      </c>
      <c r="AP86" s="399"/>
      <c r="AS86" s="18">
        <v>1</v>
      </c>
      <c r="AT86" s="18">
        <v>4</v>
      </c>
    </row>
    <row r="87" spans="1:46" ht="18" customHeight="1" x14ac:dyDescent="0.15">
      <c r="B87" s="383"/>
      <c r="C87" s="319"/>
      <c r="D87" s="320"/>
      <c r="E87" s="321"/>
      <c r="F87" s="325"/>
      <c r="G87" s="326"/>
      <c r="H87" s="326"/>
      <c r="I87" s="327"/>
      <c r="J87" s="331"/>
      <c r="K87" s="331"/>
      <c r="L87" s="331"/>
      <c r="M87" s="331"/>
      <c r="N87" s="331"/>
      <c r="O87" s="331"/>
      <c r="P87" s="332"/>
      <c r="Q87" s="343"/>
      <c r="R87" s="347"/>
      <c r="S87" s="38"/>
      <c r="T87" s="139" t="s">
        <v>143</v>
      </c>
      <c r="U87" s="38"/>
      <c r="V87" s="343"/>
      <c r="W87" s="347"/>
      <c r="X87" s="335"/>
      <c r="Y87" s="331"/>
      <c r="Z87" s="331"/>
      <c r="AA87" s="331"/>
      <c r="AB87" s="331"/>
      <c r="AC87" s="331"/>
      <c r="AD87" s="336"/>
      <c r="AE87" s="325"/>
      <c r="AF87" s="326"/>
      <c r="AG87" s="326"/>
      <c r="AH87" s="327"/>
      <c r="AI87" s="377"/>
      <c r="AJ87" s="378"/>
      <c r="AK87" s="378"/>
      <c r="AL87" s="378"/>
      <c r="AM87" s="378"/>
      <c r="AN87" s="378"/>
      <c r="AO87" s="343"/>
      <c r="AP87" s="344"/>
    </row>
    <row r="88" spans="1:46" ht="18" customHeight="1" x14ac:dyDescent="0.15">
      <c r="B88" s="383">
        <v>5</v>
      </c>
      <c r="C88" s="319">
        <v>0.45833333333333331</v>
      </c>
      <c r="D88" s="320"/>
      <c r="E88" s="321"/>
      <c r="F88" s="325"/>
      <c r="G88" s="326"/>
      <c r="H88" s="326"/>
      <c r="I88" s="327"/>
      <c r="J88" s="387" t="str">
        <f>IF(AS88="","",VLOOKUP(AS88,U10組合せ!$B$6:$I$14,2*$AS$1+1,FALSE))</f>
        <v>FCアネーロ・U-10</v>
      </c>
      <c r="K88" s="349"/>
      <c r="L88" s="349"/>
      <c r="M88" s="349"/>
      <c r="N88" s="349"/>
      <c r="O88" s="349"/>
      <c r="P88" s="350"/>
      <c r="Q88" s="388" t="str">
        <f t="shared" ref="Q88" si="37">IF(OR(S88="",S89=""),"",S88+S89)</f>
        <v/>
      </c>
      <c r="R88" s="389"/>
      <c r="S88" s="39"/>
      <c r="T88" s="140" t="s">
        <v>143</v>
      </c>
      <c r="U88" s="39"/>
      <c r="V88" s="388" t="str">
        <f t="shared" ref="V88" si="38">IF(OR(U88="",U89=""),"",U88+U89)</f>
        <v/>
      </c>
      <c r="W88" s="389"/>
      <c r="X88" s="352" t="str">
        <f>IF(AT88="","",VLOOKUP(AT88,U10組合せ!$B$6:$I$14,2*$AS$1+1,FALSE))</f>
        <v>FCアリーバ</v>
      </c>
      <c r="Y88" s="349"/>
      <c r="Z88" s="349"/>
      <c r="AA88" s="349"/>
      <c r="AB88" s="349"/>
      <c r="AC88" s="349"/>
      <c r="AD88" s="353"/>
      <c r="AE88" s="325"/>
      <c r="AF88" s="326"/>
      <c r="AG88" s="326"/>
      <c r="AH88" s="327"/>
      <c r="AI88" s="377" t="str">
        <f ca="1">DBCS(INDIRECT("U10対戦スケジュール!c"&amp;(ROW())/2-4))</f>
        <v>３／６／６</v>
      </c>
      <c r="AJ88" s="378"/>
      <c r="AK88" s="378"/>
      <c r="AL88" s="378"/>
      <c r="AM88" s="378"/>
      <c r="AN88" s="378"/>
      <c r="AO88" s="388" t="s">
        <v>144</v>
      </c>
      <c r="AP88" s="399"/>
      <c r="AS88" s="18">
        <v>2</v>
      </c>
      <c r="AT88" s="18">
        <v>5</v>
      </c>
    </row>
    <row r="89" spans="1:46" ht="18" customHeight="1" x14ac:dyDescent="0.15">
      <c r="B89" s="383"/>
      <c r="C89" s="319"/>
      <c r="D89" s="320"/>
      <c r="E89" s="321"/>
      <c r="F89" s="325"/>
      <c r="G89" s="326"/>
      <c r="H89" s="326"/>
      <c r="I89" s="327"/>
      <c r="J89" s="331"/>
      <c r="K89" s="331"/>
      <c r="L89" s="331"/>
      <c r="M89" s="331"/>
      <c r="N89" s="331"/>
      <c r="O89" s="331"/>
      <c r="P89" s="332"/>
      <c r="Q89" s="343"/>
      <c r="R89" s="347"/>
      <c r="S89" s="38"/>
      <c r="T89" s="139" t="s">
        <v>143</v>
      </c>
      <c r="U89" s="38"/>
      <c r="V89" s="343"/>
      <c r="W89" s="347"/>
      <c r="X89" s="335"/>
      <c r="Y89" s="331"/>
      <c r="Z89" s="331"/>
      <c r="AA89" s="331"/>
      <c r="AB89" s="331"/>
      <c r="AC89" s="331"/>
      <c r="AD89" s="336"/>
      <c r="AE89" s="325"/>
      <c r="AF89" s="326"/>
      <c r="AG89" s="326"/>
      <c r="AH89" s="327"/>
      <c r="AI89" s="377"/>
      <c r="AJ89" s="378"/>
      <c r="AK89" s="378"/>
      <c r="AL89" s="378"/>
      <c r="AM89" s="378"/>
      <c r="AN89" s="378"/>
      <c r="AO89" s="343"/>
      <c r="AP89" s="344"/>
    </row>
    <row r="90" spans="1:46" ht="18" customHeight="1" x14ac:dyDescent="0.15">
      <c r="B90" s="383">
        <v>6</v>
      </c>
      <c r="C90" s="319">
        <v>0.47916666666666669</v>
      </c>
      <c r="D90" s="320"/>
      <c r="E90" s="321"/>
      <c r="F90" s="325"/>
      <c r="G90" s="326"/>
      <c r="H90" s="326"/>
      <c r="I90" s="327"/>
      <c r="J90" s="387" t="str">
        <f>IF(AS90="","",VLOOKUP(AS90,U10組合せ!$B$6:$I$14,2*$AS$1+1,FALSE))</f>
        <v>シャルムグランツSC</v>
      </c>
      <c r="K90" s="349"/>
      <c r="L90" s="349"/>
      <c r="M90" s="349"/>
      <c r="N90" s="349"/>
      <c r="O90" s="349"/>
      <c r="P90" s="350"/>
      <c r="Q90" s="388" t="str">
        <f t="shared" ref="Q90" si="39">IF(OR(S90="",S91=""),"",S90+S91)</f>
        <v/>
      </c>
      <c r="R90" s="389"/>
      <c r="S90" s="39"/>
      <c r="T90" s="140" t="s">
        <v>143</v>
      </c>
      <c r="U90" s="39"/>
      <c r="V90" s="388" t="str">
        <f t="shared" ref="V90" si="40">IF(OR(U90="",U91=""),"",U90+U91)</f>
        <v/>
      </c>
      <c r="W90" s="389"/>
      <c r="X90" s="352" t="str">
        <f>IF(AT90="","",VLOOKUP(AT90,U10組合せ!$B$6:$I$14,2*$AS$1+1,FALSE))</f>
        <v>清原シザーズ</v>
      </c>
      <c r="Y90" s="349"/>
      <c r="Z90" s="349"/>
      <c r="AA90" s="349"/>
      <c r="AB90" s="349"/>
      <c r="AC90" s="349"/>
      <c r="AD90" s="353"/>
      <c r="AE90" s="325"/>
      <c r="AF90" s="326"/>
      <c r="AG90" s="326"/>
      <c r="AH90" s="327"/>
      <c r="AI90" s="377" t="str">
        <f ca="1">DBCS(INDIRECT("U10対戦スケジュール!c"&amp;(ROW())/2-4))</f>
        <v>２／５／５</v>
      </c>
      <c r="AJ90" s="378"/>
      <c r="AK90" s="378"/>
      <c r="AL90" s="378"/>
      <c r="AM90" s="378"/>
      <c r="AN90" s="378"/>
      <c r="AO90" s="388" t="s">
        <v>144</v>
      </c>
      <c r="AP90" s="399"/>
      <c r="AS90" s="18">
        <v>3</v>
      </c>
      <c r="AT90" s="18">
        <v>6</v>
      </c>
    </row>
    <row r="91" spans="1:46" ht="18" customHeight="1" x14ac:dyDescent="0.15">
      <c r="B91" s="383"/>
      <c r="C91" s="319"/>
      <c r="D91" s="320"/>
      <c r="E91" s="321"/>
      <c r="F91" s="325"/>
      <c r="G91" s="326"/>
      <c r="H91" s="326"/>
      <c r="I91" s="327"/>
      <c r="J91" s="331"/>
      <c r="K91" s="331"/>
      <c r="L91" s="331"/>
      <c r="M91" s="331"/>
      <c r="N91" s="331"/>
      <c r="O91" s="331"/>
      <c r="P91" s="332"/>
      <c r="Q91" s="343"/>
      <c r="R91" s="347"/>
      <c r="S91" s="38"/>
      <c r="T91" s="139" t="s">
        <v>143</v>
      </c>
      <c r="U91" s="38"/>
      <c r="V91" s="343"/>
      <c r="W91" s="347"/>
      <c r="X91" s="335"/>
      <c r="Y91" s="331"/>
      <c r="Z91" s="331"/>
      <c r="AA91" s="331"/>
      <c r="AB91" s="331"/>
      <c r="AC91" s="331"/>
      <c r="AD91" s="336"/>
      <c r="AE91" s="325"/>
      <c r="AF91" s="326"/>
      <c r="AG91" s="326"/>
      <c r="AH91" s="327"/>
      <c r="AI91" s="377"/>
      <c r="AJ91" s="378"/>
      <c r="AK91" s="378"/>
      <c r="AL91" s="378"/>
      <c r="AM91" s="378"/>
      <c r="AN91" s="378"/>
      <c r="AO91" s="343"/>
      <c r="AP91" s="344"/>
    </row>
    <row r="92" spans="1:46" ht="18" customHeight="1" x14ac:dyDescent="0.15">
      <c r="B92" s="383">
        <v>7</v>
      </c>
      <c r="C92" s="319">
        <v>0.5</v>
      </c>
      <c r="D92" s="320"/>
      <c r="E92" s="321"/>
      <c r="F92" s="325"/>
      <c r="G92" s="326"/>
      <c r="H92" s="326"/>
      <c r="I92" s="327"/>
      <c r="J92" s="387" t="str">
        <f>IF(AS92="","",VLOOKUP(AS92,U10組合せ!$B$6:$I$14,2*$AS$1+1,FALSE))</f>
        <v>栃木SC U-10</v>
      </c>
      <c r="K92" s="349"/>
      <c r="L92" s="349"/>
      <c r="M92" s="349"/>
      <c r="N92" s="349"/>
      <c r="O92" s="349"/>
      <c r="P92" s="350"/>
      <c r="Q92" s="388" t="str">
        <f t="shared" ref="Q92" si="41">IF(OR(S92="",S93=""),"",S92+S93)</f>
        <v/>
      </c>
      <c r="R92" s="389"/>
      <c r="S92" s="39"/>
      <c r="T92" s="140" t="s">
        <v>143</v>
      </c>
      <c r="U92" s="39"/>
      <c r="V92" s="388" t="str">
        <f t="shared" ref="V92" si="42">IF(OR(U92="",U93=""),"",U92+U93)</f>
        <v/>
      </c>
      <c r="W92" s="389"/>
      <c r="X92" s="352" t="str">
        <f>IF(AT92="","",VLOOKUP(AT92,U10組合せ!$B$6:$I$14,2*$AS$1+1,FALSE))</f>
        <v>緑が丘YFC</v>
      </c>
      <c r="Y92" s="349"/>
      <c r="Z92" s="349"/>
      <c r="AA92" s="349"/>
      <c r="AB92" s="349"/>
      <c r="AC92" s="349"/>
      <c r="AD92" s="353"/>
      <c r="AE92" s="325"/>
      <c r="AF92" s="326"/>
      <c r="AG92" s="326"/>
      <c r="AH92" s="327"/>
      <c r="AI92" s="377" t="str">
        <f ca="1">DBCS(INDIRECT("U10対戦スケジュール!c"&amp;(ROW())/2-4))</f>
        <v>８／２／２</v>
      </c>
      <c r="AJ92" s="378"/>
      <c r="AK92" s="378"/>
      <c r="AL92" s="378"/>
      <c r="AM92" s="378"/>
      <c r="AN92" s="378"/>
      <c r="AO92" s="388" t="s">
        <v>144</v>
      </c>
      <c r="AP92" s="399"/>
      <c r="AS92" s="18">
        <v>7</v>
      </c>
      <c r="AT92" s="18">
        <v>1</v>
      </c>
    </row>
    <row r="93" spans="1:46" ht="18" customHeight="1" x14ac:dyDescent="0.15">
      <c r="B93" s="383"/>
      <c r="C93" s="319"/>
      <c r="D93" s="320"/>
      <c r="E93" s="321"/>
      <c r="F93" s="325"/>
      <c r="G93" s="326"/>
      <c r="H93" s="326"/>
      <c r="I93" s="327"/>
      <c r="J93" s="331"/>
      <c r="K93" s="331"/>
      <c r="L93" s="331"/>
      <c r="M93" s="331"/>
      <c r="N93" s="331"/>
      <c r="O93" s="331"/>
      <c r="P93" s="332"/>
      <c r="Q93" s="343"/>
      <c r="R93" s="347"/>
      <c r="S93" s="38"/>
      <c r="T93" s="139" t="s">
        <v>143</v>
      </c>
      <c r="U93" s="38"/>
      <c r="V93" s="343"/>
      <c r="W93" s="347"/>
      <c r="X93" s="335"/>
      <c r="Y93" s="331"/>
      <c r="Z93" s="331"/>
      <c r="AA93" s="331"/>
      <c r="AB93" s="331"/>
      <c r="AC93" s="331"/>
      <c r="AD93" s="336"/>
      <c r="AE93" s="325"/>
      <c r="AF93" s="326"/>
      <c r="AG93" s="326"/>
      <c r="AH93" s="327"/>
      <c r="AI93" s="377"/>
      <c r="AJ93" s="378"/>
      <c r="AK93" s="378"/>
      <c r="AL93" s="378"/>
      <c r="AM93" s="378"/>
      <c r="AN93" s="378"/>
      <c r="AO93" s="343"/>
      <c r="AP93" s="344"/>
    </row>
    <row r="94" spans="1:46" ht="18" customHeight="1" x14ac:dyDescent="0.15">
      <c r="B94" s="383">
        <v>8</v>
      </c>
      <c r="C94" s="319">
        <v>0.52083333333333337</v>
      </c>
      <c r="D94" s="320">
        <v>0.4375</v>
      </c>
      <c r="E94" s="321"/>
      <c r="F94" s="325"/>
      <c r="G94" s="326"/>
      <c r="H94" s="326"/>
      <c r="I94" s="327"/>
      <c r="J94" s="348" t="str">
        <f>IF(AS94="","",VLOOKUP(AS94,U10組合せ!$B$6:$I$14,2*$AS$1+1,FALSE))</f>
        <v>姿川第一FC</v>
      </c>
      <c r="K94" s="349"/>
      <c r="L94" s="349"/>
      <c r="M94" s="349"/>
      <c r="N94" s="349"/>
      <c r="O94" s="349"/>
      <c r="P94" s="350"/>
      <c r="Q94" s="388" t="str">
        <f t="shared" ref="Q94" si="43">IF(OR(S94="",S95=""),"",S94+S95)</f>
        <v/>
      </c>
      <c r="R94" s="389"/>
      <c r="S94" s="39"/>
      <c r="T94" s="140" t="s">
        <v>143</v>
      </c>
      <c r="U94" s="39"/>
      <c r="V94" s="388" t="str">
        <f t="shared" ref="V94" si="44">IF(OR(U94="",U95=""),"",U94+U95)</f>
        <v/>
      </c>
      <c r="W94" s="389"/>
      <c r="X94" s="352" t="str">
        <f>IF(AT94="","",VLOOKUP(AT94,U10組合せ!$B$6:$I$14,2*$AS$1+1,FALSE))</f>
        <v>FCアネーロ・U-10</v>
      </c>
      <c r="Y94" s="349"/>
      <c r="Z94" s="349"/>
      <c r="AA94" s="349"/>
      <c r="AB94" s="349"/>
      <c r="AC94" s="349"/>
      <c r="AD94" s="353"/>
      <c r="AE94" s="325"/>
      <c r="AF94" s="326"/>
      <c r="AG94" s="326"/>
      <c r="AH94" s="327"/>
      <c r="AI94" s="377" t="str">
        <f ca="1">DBCS(INDIRECT("U10対戦スケジュール!c"&amp;(ROW())/2-4))</f>
        <v>９／３／３</v>
      </c>
      <c r="AJ94" s="378"/>
      <c r="AK94" s="378"/>
      <c r="AL94" s="378"/>
      <c r="AM94" s="378"/>
      <c r="AN94" s="378"/>
      <c r="AO94" s="388" t="s">
        <v>144</v>
      </c>
      <c r="AP94" s="399"/>
      <c r="AS94" s="18">
        <v>8</v>
      </c>
      <c r="AT94" s="18">
        <v>2</v>
      </c>
    </row>
    <row r="95" spans="1:46" ht="18" customHeight="1" x14ac:dyDescent="0.15">
      <c r="B95" s="383"/>
      <c r="C95" s="319"/>
      <c r="D95" s="320"/>
      <c r="E95" s="321"/>
      <c r="F95" s="325"/>
      <c r="G95" s="326"/>
      <c r="H95" s="326"/>
      <c r="I95" s="327"/>
      <c r="J95" s="351"/>
      <c r="K95" s="331"/>
      <c r="L95" s="331"/>
      <c r="M95" s="331"/>
      <c r="N95" s="331"/>
      <c r="O95" s="331"/>
      <c r="P95" s="332"/>
      <c r="Q95" s="343"/>
      <c r="R95" s="347"/>
      <c r="S95" s="38"/>
      <c r="T95" s="139" t="s">
        <v>143</v>
      </c>
      <c r="U95" s="38"/>
      <c r="V95" s="343"/>
      <c r="W95" s="347"/>
      <c r="X95" s="335"/>
      <c r="Y95" s="331"/>
      <c r="Z95" s="331"/>
      <c r="AA95" s="331"/>
      <c r="AB95" s="331"/>
      <c r="AC95" s="331"/>
      <c r="AD95" s="336"/>
      <c r="AE95" s="325"/>
      <c r="AF95" s="326"/>
      <c r="AG95" s="326"/>
      <c r="AH95" s="327"/>
      <c r="AI95" s="377"/>
      <c r="AJ95" s="378"/>
      <c r="AK95" s="378"/>
      <c r="AL95" s="378"/>
      <c r="AM95" s="378"/>
      <c r="AN95" s="378"/>
      <c r="AO95" s="343"/>
      <c r="AP95" s="344"/>
    </row>
    <row r="96" spans="1:46" s="16" customFormat="1" ht="18" customHeight="1" x14ac:dyDescent="0.15">
      <c r="A96" s="23"/>
      <c r="B96" s="382">
        <v>9</v>
      </c>
      <c r="C96" s="316">
        <v>0.54166666666666663</v>
      </c>
      <c r="D96" s="317">
        <v>0.4375</v>
      </c>
      <c r="E96" s="318"/>
      <c r="F96" s="404"/>
      <c r="G96" s="405"/>
      <c r="H96" s="405"/>
      <c r="I96" s="406"/>
      <c r="J96" s="394" t="str">
        <f>IF(AS96="","",VLOOKUP(AS96,U10組合せ!$B$6:$I$14,2*$AS$1+1,FALSE))</f>
        <v>union sc U-10</v>
      </c>
      <c r="K96" s="395"/>
      <c r="L96" s="395"/>
      <c r="M96" s="395"/>
      <c r="N96" s="395"/>
      <c r="O96" s="395"/>
      <c r="P96" s="396"/>
      <c r="Q96" s="345" t="str">
        <f t="shared" ref="Q96" si="45">IF(OR(S96="",S97=""),"",S96+S97)</f>
        <v/>
      </c>
      <c r="R96" s="346"/>
      <c r="S96" s="37"/>
      <c r="T96" s="138" t="s">
        <v>143</v>
      </c>
      <c r="U96" s="37"/>
      <c r="V96" s="345" t="str">
        <f t="shared" ref="V96" si="46">IF(OR(U96="",U97=""),"",U96+U97)</f>
        <v/>
      </c>
      <c r="W96" s="346"/>
      <c r="X96" s="400" t="str">
        <f>IF(AT96="","",VLOOKUP(AT96,U10組合せ!$B$6:$I$14,2*$AS$1+1,FALSE))</f>
        <v>シャルムグランツSC</v>
      </c>
      <c r="Y96" s="395"/>
      <c r="Z96" s="395"/>
      <c r="AA96" s="395"/>
      <c r="AB96" s="395"/>
      <c r="AC96" s="395"/>
      <c r="AD96" s="401"/>
      <c r="AE96" s="404"/>
      <c r="AF96" s="405"/>
      <c r="AG96" s="405"/>
      <c r="AH96" s="406"/>
      <c r="AI96" s="375" t="str">
        <f ca="1">DBCS(INDIRECT("U10対戦スケジュール!c"&amp;(ROW())/2-4))</f>
        <v>７／１／１</v>
      </c>
      <c r="AJ96" s="379"/>
      <c r="AK96" s="379"/>
      <c r="AL96" s="379"/>
      <c r="AM96" s="379"/>
      <c r="AN96" s="379"/>
      <c r="AO96" s="345" t="s">
        <v>144</v>
      </c>
      <c r="AP96" s="412"/>
      <c r="AQ96" s="17"/>
      <c r="AS96" s="46">
        <v>9</v>
      </c>
      <c r="AT96" s="46">
        <v>3</v>
      </c>
    </row>
    <row r="97" spans="1:43" ht="18" customHeight="1" thickBot="1" x14ac:dyDescent="0.2">
      <c r="B97" s="384"/>
      <c r="C97" s="414"/>
      <c r="D97" s="415"/>
      <c r="E97" s="416"/>
      <c r="F97" s="407"/>
      <c r="G97" s="408"/>
      <c r="H97" s="408"/>
      <c r="I97" s="409"/>
      <c r="J97" s="397"/>
      <c r="K97" s="397"/>
      <c r="L97" s="397"/>
      <c r="M97" s="397"/>
      <c r="N97" s="397"/>
      <c r="O97" s="397"/>
      <c r="P97" s="398"/>
      <c r="Q97" s="410"/>
      <c r="R97" s="411"/>
      <c r="S97" s="40"/>
      <c r="T97" s="141" t="s">
        <v>143</v>
      </c>
      <c r="U97" s="40"/>
      <c r="V97" s="410"/>
      <c r="W97" s="411"/>
      <c r="X97" s="402"/>
      <c r="Y97" s="397"/>
      <c r="Z97" s="397"/>
      <c r="AA97" s="397"/>
      <c r="AB97" s="397"/>
      <c r="AC97" s="397"/>
      <c r="AD97" s="403"/>
      <c r="AE97" s="407"/>
      <c r="AF97" s="408"/>
      <c r="AG97" s="408"/>
      <c r="AH97" s="409"/>
      <c r="AI97" s="380"/>
      <c r="AJ97" s="381"/>
      <c r="AK97" s="381"/>
      <c r="AL97" s="381"/>
      <c r="AM97" s="381"/>
      <c r="AN97" s="381"/>
      <c r="AO97" s="410"/>
      <c r="AP97" s="413"/>
    </row>
    <row r="98" spans="1:43" ht="18" customHeight="1" thickBot="1" x14ac:dyDescent="0.2">
      <c r="B98" s="24"/>
      <c r="C98" s="25"/>
      <c r="D98" s="25"/>
      <c r="E98" s="25"/>
      <c r="F98" s="24"/>
      <c r="G98" s="24"/>
      <c r="H98" s="24"/>
      <c r="I98" s="24"/>
      <c r="J98" s="24"/>
      <c r="K98" s="31"/>
      <c r="L98" s="31"/>
      <c r="M98" s="32"/>
      <c r="N98" s="33"/>
      <c r="O98" s="32"/>
      <c r="P98" s="31"/>
      <c r="Q98" s="31"/>
      <c r="R98" s="24"/>
      <c r="S98" s="24"/>
      <c r="T98" s="24"/>
      <c r="U98" s="24"/>
      <c r="V98" s="24"/>
      <c r="W98" s="41"/>
      <c r="X98" s="41"/>
      <c r="Y98" s="41"/>
      <c r="Z98" s="41"/>
      <c r="AA98" s="41"/>
      <c r="AB98" s="41"/>
      <c r="AC98" s="45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16"/>
    </row>
    <row r="99" spans="1:43" ht="18" customHeight="1" x14ac:dyDescent="0.15">
      <c r="B99" s="18"/>
      <c r="C99" s="18"/>
      <c r="D99" s="313" t="s">
        <v>145</v>
      </c>
      <c r="E99" s="314"/>
      <c r="F99" s="314"/>
      <c r="G99" s="314"/>
      <c r="H99" s="314"/>
      <c r="I99" s="314"/>
      <c r="J99" s="314" t="s">
        <v>139</v>
      </c>
      <c r="K99" s="314"/>
      <c r="L99" s="314"/>
      <c r="M99" s="314"/>
      <c r="N99" s="314"/>
      <c r="O99" s="314"/>
      <c r="P99" s="314"/>
      <c r="Q99" s="314"/>
      <c r="R99" s="314"/>
      <c r="S99" s="314"/>
      <c r="T99" s="314"/>
      <c r="U99" s="314"/>
      <c r="V99" s="314"/>
      <c r="W99" s="314"/>
      <c r="X99" s="314"/>
      <c r="Y99" s="314"/>
      <c r="Z99" s="314"/>
      <c r="AA99" s="314" t="s">
        <v>147</v>
      </c>
      <c r="AB99" s="314"/>
      <c r="AC99" s="314"/>
      <c r="AD99" s="314" t="s">
        <v>148</v>
      </c>
      <c r="AE99" s="314"/>
      <c r="AF99" s="314"/>
      <c r="AG99" s="314"/>
      <c r="AH99" s="314"/>
      <c r="AI99" s="314"/>
      <c r="AJ99" s="314"/>
      <c r="AK99" s="314"/>
      <c r="AL99" s="314"/>
      <c r="AM99" s="315"/>
      <c r="AN99" s="18"/>
      <c r="AO99" s="18"/>
      <c r="AP99" s="18"/>
    </row>
    <row r="100" spans="1:43" ht="18" customHeight="1" x14ac:dyDescent="0.15">
      <c r="B100" s="18"/>
      <c r="C100" s="18"/>
      <c r="D100" s="354" t="s">
        <v>150</v>
      </c>
      <c r="E100" s="355"/>
      <c r="F100" s="355"/>
      <c r="G100" s="355"/>
      <c r="H100" s="355"/>
      <c r="I100" s="355"/>
      <c r="J100" s="356"/>
      <c r="K100" s="356"/>
      <c r="L100" s="356"/>
      <c r="M100" s="356"/>
      <c r="N100" s="356"/>
      <c r="O100" s="356"/>
      <c r="P100" s="356"/>
      <c r="Q100" s="356"/>
      <c r="R100" s="356"/>
      <c r="S100" s="356"/>
      <c r="T100" s="356"/>
      <c r="U100" s="356"/>
      <c r="V100" s="356"/>
      <c r="W100" s="356"/>
      <c r="X100" s="356"/>
      <c r="Y100" s="356"/>
      <c r="Z100" s="356"/>
      <c r="AA100" s="357"/>
      <c r="AB100" s="357"/>
      <c r="AC100" s="357"/>
      <c r="AD100" s="358"/>
      <c r="AE100" s="358"/>
      <c r="AF100" s="358"/>
      <c r="AG100" s="358"/>
      <c r="AH100" s="358"/>
      <c r="AI100" s="358"/>
      <c r="AJ100" s="358"/>
      <c r="AK100" s="358"/>
      <c r="AL100" s="358"/>
      <c r="AM100" s="359"/>
      <c r="AN100" s="18"/>
      <c r="AO100" s="18"/>
      <c r="AP100" s="18"/>
    </row>
    <row r="101" spans="1:43" ht="18" customHeight="1" x14ac:dyDescent="0.15">
      <c r="B101" s="18"/>
      <c r="C101" s="18"/>
      <c r="D101" s="360" t="s">
        <v>150</v>
      </c>
      <c r="E101" s="361"/>
      <c r="F101" s="361"/>
      <c r="G101" s="361"/>
      <c r="H101" s="361"/>
      <c r="I101" s="361"/>
      <c r="J101" s="361"/>
      <c r="K101" s="361"/>
      <c r="L101" s="361"/>
      <c r="M101" s="361"/>
      <c r="N101" s="361"/>
      <c r="O101" s="361"/>
      <c r="P101" s="361"/>
      <c r="Q101" s="361"/>
      <c r="R101" s="361"/>
      <c r="S101" s="361"/>
      <c r="T101" s="361"/>
      <c r="U101" s="361"/>
      <c r="V101" s="361"/>
      <c r="W101" s="361"/>
      <c r="X101" s="361"/>
      <c r="Y101" s="361"/>
      <c r="Z101" s="361"/>
      <c r="AA101" s="361"/>
      <c r="AB101" s="361"/>
      <c r="AC101" s="361"/>
      <c r="AD101" s="362"/>
      <c r="AE101" s="362"/>
      <c r="AF101" s="362"/>
      <c r="AG101" s="362"/>
      <c r="AH101" s="362"/>
      <c r="AI101" s="362"/>
      <c r="AJ101" s="362"/>
      <c r="AK101" s="362"/>
      <c r="AL101" s="362"/>
      <c r="AM101" s="363"/>
      <c r="AN101" s="18"/>
      <c r="AO101" s="18"/>
      <c r="AP101" s="18"/>
    </row>
    <row r="102" spans="1:43" ht="18" customHeight="1" thickBot="1" x14ac:dyDescent="0.2">
      <c r="B102" s="18"/>
      <c r="C102" s="18"/>
      <c r="D102" s="364" t="s">
        <v>150</v>
      </c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365"/>
      <c r="U102" s="365"/>
      <c r="V102" s="365"/>
      <c r="W102" s="365"/>
      <c r="X102" s="365"/>
      <c r="Y102" s="365"/>
      <c r="Z102" s="365"/>
      <c r="AA102" s="365"/>
      <c r="AB102" s="365"/>
      <c r="AC102" s="365"/>
      <c r="AD102" s="366"/>
      <c r="AE102" s="366"/>
      <c r="AF102" s="366"/>
      <c r="AG102" s="366"/>
      <c r="AH102" s="366"/>
      <c r="AI102" s="366"/>
      <c r="AJ102" s="366"/>
      <c r="AK102" s="366"/>
      <c r="AL102" s="366"/>
      <c r="AM102" s="367"/>
      <c r="AN102" s="18"/>
      <c r="AO102" s="18"/>
      <c r="AP102" s="18"/>
    </row>
    <row r="103" spans="1:43" ht="18" customHeight="1" x14ac:dyDescent="0.15">
      <c r="A103" s="277" t="s">
        <v>386</v>
      </c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  <c r="AA103" s="278"/>
      <c r="AB103" s="278"/>
      <c r="AC103" s="278"/>
      <c r="AD103" s="278"/>
      <c r="AE103" s="278"/>
      <c r="AF103" s="278"/>
      <c r="AG103" s="278"/>
      <c r="AH103" s="278"/>
      <c r="AI103" s="278"/>
      <c r="AJ103" s="278"/>
      <c r="AK103" s="278"/>
      <c r="AL103" s="278"/>
      <c r="AM103" s="278"/>
      <c r="AN103" s="278"/>
      <c r="AO103" s="278"/>
      <c r="AP103" s="278"/>
      <c r="AQ103" s="201"/>
    </row>
    <row r="104" spans="1:43" ht="18" customHeight="1" x14ac:dyDescent="0.15">
      <c r="A104" s="278"/>
      <c r="B104" s="278"/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X104" s="278"/>
      <c r="Y104" s="278"/>
      <c r="Z104" s="278"/>
      <c r="AA104" s="278"/>
      <c r="AB104" s="278"/>
      <c r="AC104" s="278"/>
      <c r="AD104" s="278"/>
      <c r="AE104" s="278"/>
      <c r="AF104" s="278"/>
      <c r="AG104" s="278"/>
      <c r="AH104" s="278"/>
      <c r="AI104" s="278"/>
      <c r="AJ104" s="278"/>
      <c r="AK104" s="278"/>
      <c r="AL104" s="278"/>
      <c r="AM104" s="278"/>
      <c r="AN104" s="278"/>
      <c r="AO104" s="278"/>
      <c r="AP104" s="278"/>
      <c r="AQ104" s="201"/>
    </row>
    <row r="105" spans="1:43" ht="18" customHeight="1" x14ac:dyDescent="0.15">
      <c r="A105" s="278"/>
      <c r="B105" s="278"/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  <c r="AA105" s="278"/>
      <c r="AB105" s="278"/>
      <c r="AC105" s="278"/>
      <c r="AD105" s="278"/>
      <c r="AE105" s="278"/>
      <c r="AF105" s="278"/>
      <c r="AG105" s="278"/>
      <c r="AH105" s="278"/>
      <c r="AI105" s="278"/>
      <c r="AJ105" s="278"/>
      <c r="AK105" s="278"/>
      <c r="AL105" s="278"/>
      <c r="AM105" s="278"/>
      <c r="AN105" s="278"/>
      <c r="AO105" s="278"/>
      <c r="AP105" s="278"/>
      <c r="AQ105" s="201"/>
    </row>
    <row r="106" spans="1:43" ht="18" customHeight="1" x14ac:dyDescent="0.15">
      <c r="B106" s="18"/>
      <c r="C106" s="279" t="s">
        <v>29</v>
      </c>
      <c r="D106" s="279"/>
      <c r="E106" s="279"/>
      <c r="F106" s="279"/>
      <c r="G106" s="282" t="str">
        <f>U10対戦スケジュール!B48</f>
        <v>陽南小学校</v>
      </c>
      <c r="H106" s="279"/>
      <c r="I106" s="279"/>
      <c r="J106" s="279"/>
      <c r="K106" s="279"/>
      <c r="L106" s="279"/>
      <c r="M106" s="279"/>
      <c r="N106" s="279"/>
      <c r="O106" s="279"/>
      <c r="P106" s="279" t="s">
        <v>43</v>
      </c>
      <c r="Q106" s="279"/>
      <c r="R106" s="279"/>
      <c r="S106" s="279"/>
      <c r="T106" s="282" t="str">
        <f>U10対戦スケジュール!B49</f>
        <v>緑が丘YFC</v>
      </c>
      <c r="U106" s="279"/>
      <c r="V106" s="279"/>
      <c r="W106" s="279"/>
      <c r="X106" s="279"/>
      <c r="Y106" s="279"/>
      <c r="Z106" s="279"/>
      <c r="AA106" s="279"/>
      <c r="AB106" s="279"/>
      <c r="AC106" s="279" t="s">
        <v>136</v>
      </c>
      <c r="AD106" s="279"/>
      <c r="AE106" s="279"/>
      <c r="AF106" s="279"/>
      <c r="AG106" s="284">
        <f>U10組合せ!B20</f>
        <v>43752</v>
      </c>
      <c r="AH106" s="285"/>
      <c r="AI106" s="285"/>
      <c r="AJ106" s="285"/>
      <c r="AK106" s="285"/>
      <c r="AL106" s="285"/>
      <c r="AM106" s="286">
        <f>AG106</f>
        <v>43752</v>
      </c>
      <c r="AN106" s="286"/>
      <c r="AO106" s="287"/>
      <c r="AP106" s="26"/>
    </row>
    <row r="107" spans="1:43" ht="18" customHeight="1" x14ac:dyDescent="0.15">
      <c r="B107" s="18"/>
      <c r="C107" s="26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42"/>
      <c r="X107" s="42"/>
      <c r="Y107" s="42"/>
      <c r="Z107" s="42"/>
      <c r="AA107" s="42"/>
      <c r="AB107" s="42"/>
      <c r="AC107" s="42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</row>
    <row r="108" spans="1:43" ht="18" customHeight="1" x14ac:dyDescent="0.15">
      <c r="B108" s="18"/>
      <c r="C108" s="368">
        <v>1</v>
      </c>
      <c r="D108" s="368"/>
      <c r="E108" s="369" t="str">
        <f>$E$6</f>
        <v>緑が丘YFC</v>
      </c>
      <c r="F108" s="369"/>
      <c r="G108" s="369"/>
      <c r="H108" s="369"/>
      <c r="I108" s="369"/>
      <c r="J108" s="369"/>
      <c r="K108" s="369"/>
      <c r="L108" s="369"/>
      <c r="M108" s="369"/>
      <c r="N108" s="369"/>
      <c r="O108" s="34"/>
      <c r="P108" s="34"/>
      <c r="Q108" s="368">
        <v>4</v>
      </c>
      <c r="R108" s="368"/>
      <c r="S108" s="369" t="str">
        <f>$S$6</f>
        <v>ともぞうSC</v>
      </c>
      <c r="T108" s="369"/>
      <c r="U108" s="369"/>
      <c r="V108" s="369"/>
      <c r="W108" s="369"/>
      <c r="X108" s="369"/>
      <c r="Y108" s="369"/>
      <c r="Z108" s="369"/>
      <c r="AA108" s="369"/>
      <c r="AB108" s="369"/>
      <c r="AC108" s="47"/>
      <c r="AD108" s="48"/>
      <c r="AE108" s="368">
        <v>7</v>
      </c>
      <c r="AF108" s="368"/>
      <c r="AG108" s="369" t="str">
        <f>$AG$6</f>
        <v>栃木SC U-10</v>
      </c>
      <c r="AH108" s="369"/>
      <c r="AI108" s="369"/>
      <c r="AJ108" s="369"/>
      <c r="AK108" s="369"/>
      <c r="AL108" s="369"/>
      <c r="AM108" s="369"/>
      <c r="AN108" s="369"/>
      <c r="AO108" s="369"/>
      <c r="AP108" s="369"/>
    </row>
    <row r="109" spans="1:43" ht="18" customHeight="1" x14ac:dyDescent="0.15">
      <c r="B109" s="18"/>
      <c r="C109" s="295">
        <v>2</v>
      </c>
      <c r="D109" s="295"/>
      <c r="E109" s="370" t="str">
        <f>$E$7</f>
        <v>FCアネーロ・U-10</v>
      </c>
      <c r="F109" s="370"/>
      <c r="G109" s="370"/>
      <c r="H109" s="370"/>
      <c r="I109" s="370"/>
      <c r="J109" s="370"/>
      <c r="K109" s="370"/>
      <c r="L109" s="370"/>
      <c r="M109" s="370"/>
      <c r="N109" s="370"/>
      <c r="O109" s="34"/>
      <c r="P109" s="34"/>
      <c r="Q109" s="295">
        <v>5</v>
      </c>
      <c r="R109" s="295"/>
      <c r="S109" s="370" t="str">
        <f>$S$7</f>
        <v>FCアリーバ</v>
      </c>
      <c r="T109" s="370"/>
      <c r="U109" s="370"/>
      <c r="V109" s="370"/>
      <c r="W109" s="370"/>
      <c r="X109" s="370"/>
      <c r="Y109" s="370"/>
      <c r="Z109" s="370"/>
      <c r="AA109" s="370"/>
      <c r="AB109" s="370"/>
      <c r="AC109" s="47"/>
      <c r="AD109" s="48"/>
      <c r="AE109" s="295">
        <v>8</v>
      </c>
      <c r="AF109" s="295"/>
      <c r="AG109" s="370" t="str">
        <f>$AG$7</f>
        <v>姿川第一FC</v>
      </c>
      <c r="AH109" s="370"/>
      <c r="AI109" s="370"/>
      <c r="AJ109" s="370"/>
      <c r="AK109" s="370"/>
      <c r="AL109" s="370"/>
      <c r="AM109" s="370"/>
      <c r="AN109" s="370"/>
      <c r="AO109" s="370"/>
      <c r="AP109" s="370"/>
    </row>
    <row r="110" spans="1:43" ht="18" customHeight="1" x14ac:dyDescent="0.15">
      <c r="B110" s="18"/>
      <c r="C110" s="371">
        <v>3</v>
      </c>
      <c r="D110" s="371"/>
      <c r="E110" s="372" t="str">
        <f>$E$8</f>
        <v>シャルムグランツSC</v>
      </c>
      <c r="F110" s="372"/>
      <c r="G110" s="372"/>
      <c r="H110" s="372"/>
      <c r="I110" s="372"/>
      <c r="J110" s="372"/>
      <c r="K110" s="372"/>
      <c r="L110" s="372"/>
      <c r="M110" s="372"/>
      <c r="N110" s="372"/>
      <c r="O110" s="34"/>
      <c r="P110" s="34"/>
      <c r="Q110" s="371">
        <v>6</v>
      </c>
      <c r="R110" s="371"/>
      <c r="S110" s="372" t="str">
        <f>$S$8</f>
        <v>清原シザーズ</v>
      </c>
      <c r="T110" s="372"/>
      <c r="U110" s="372"/>
      <c r="V110" s="372"/>
      <c r="W110" s="372"/>
      <c r="X110" s="372"/>
      <c r="Y110" s="372"/>
      <c r="Z110" s="372"/>
      <c r="AA110" s="372"/>
      <c r="AB110" s="372"/>
      <c r="AC110" s="47"/>
      <c r="AD110" s="48"/>
      <c r="AE110" s="371">
        <v>9</v>
      </c>
      <c r="AF110" s="371"/>
      <c r="AG110" s="372" t="str">
        <f>$AG$8</f>
        <v>union sc U-10</v>
      </c>
      <c r="AH110" s="372"/>
      <c r="AI110" s="372"/>
      <c r="AJ110" s="372"/>
      <c r="AK110" s="372"/>
      <c r="AL110" s="372"/>
      <c r="AM110" s="372"/>
      <c r="AN110" s="372"/>
      <c r="AO110" s="372"/>
      <c r="AP110" s="372"/>
    </row>
    <row r="111" spans="1:43" ht="18" customHeight="1" x14ac:dyDescent="0.15">
      <c r="B111" s="18"/>
      <c r="C111" s="28"/>
      <c r="D111" s="27"/>
      <c r="E111" s="27"/>
      <c r="F111" s="27"/>
      <c r="G111" s="27"/>
      <c r="H111" s="27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27"/>
      <c r="U111" s="35"/>
      <c r="V111" s="27"/>
      <c r="W111" s="35"/>
      <c r="X111" s="27"/>
      <c r="Y111" s="35"/>
      <c r="Z111" s="27"/>
      <c r="AA111" s="35"/>
      <c r="AB111" s="27"/>
      <c r="AC111" s="27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</row>
    <row r="112" spans="1:43" ht="18" customHeight="1" x14ac:dyDescent="0.15">
      <c r="B112" s="18" t="s">
        <v>378</v>
      </c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</row>
    <row r="113" spans="2:46" ht="18" customHeight="1" thickBot="1" x14ac:dyDescent="0.2">
      <c r="B113" s="22"/>
      <c r="C113" s="302" t="s">
        <v>137</v>
      </c>
      <c r="D113" s="303"/>
      <c r="E113" s="304"/>
      <c r="F113" s="305" t="s">
        <v>138</v>
      </c>
      <c r="G113" s="306"/>
      <c r="H113" s="306"/>
      <c r="I113" s="307"/>
      <c r="J113" s="303" t="s">
        <v>139</v>
      </c>
      <c r="K113" s="306"/>
      <c r="L113" s="306"/>
      <c r="M113" s="306"/>
      <c r="N113" s="306"/>
      <c r="O113" s="306"/>
      <c r="P113" s="308"/>
      <c r="Q113" s="309" t="s">
        <v>140</v>
      </c>
      <c r="R113" s="309"/>
      <c r="S113" s="309"/>
      <c r="T113" s="309"/>
      <c r="U113" s="309"/>
      <c r="V113" s="309"/>
      <c r="W113" s="309"/>
      <c r="X113" s="310" t="s">
        <v>139</v>
      </c>
      <c r="Y113" s="306"/>
      <c r="Z113" s="306"/>
      <c r="AA113" s="306"/>
      <c r="AB113" s="306"/>
      <c r="AC113" s="306"/>
      <c r="AD113" s="307"/>
      <c r="AE113" s="305" t="s">
        <v>138</v>
      </c>
      <c r="AF113" s="306"/>
      <c r="AG113" s="306"/>
      <c r="AH113" s="307"/>
      <c r="AI113" s="311" t="s">
        <v>141</v>
      </c>
      <c r="AJ113" s="312"/>
      <c r="AK113" s="312"/>
      <c r="AL113" s="312"/>
      <c r="AM113" s="312"/>
      <c r="AN113" s="312"/>
      <c r="AO113" s="310" t="s">
        <v>142</v>
      </c>
      <c r="AP113" s="304"/>
    </row>
    <row r="114" spans="2:46" ht="18" customHeight="1" x14ac:dyDescent="0.15">
      <c r="B114" s="382">
        <v>1</v>
      </c>
      <c r="C114" s="316">
        <v>0.375</v>
      </c>
      <c r="D114" s="317"/>
      <c r="E114" s="318"/>
      <c r="F114" s="322"/>
      <c r="G114" s="323"/>
      <c r="H114" s="323"/>
      <c r="I114" s="324"/>
      <c r="J114" s="328" t="str">
        <f>IF(AS114="","",VLOOKUP(AS114,U10組合せ!$B$6:$I$14,2*$AS$1+1,FALSE))</f>
        <v>シャルムグランツSC</v>
      </c>
      <c r="K114" s="329"/>
      <c r="L114" s="329"/>
      <c r="M114" s="329"/>
      <c r="N114" s="329"/>
      <c r="O114" s="329"/>
      <c r="P114" s="330"/>
      <c r="Q114" s="345" t="str">
        <f>IF(OR(S114="",S115=""),"",S114+S115)</f>
        <v/>
      </c>
      <c r="R114" s="346"/>
      <c r="S114" s="37"/>
      <c r="T114" s="138" t="s">
        <v>143</v>
      </c>
      <c r="U114" s="37"/>
      <c r="V114" s="345" t="str">
        <f>IF(OR(U114="",U115=""),"",U114+U115)</f>
        <v/>
      </c>
      <c r="W114" s="346"/>
      <c r="X114" s="333" t="str">
        <f>IF(AT114="","",VLOOKUP(AT114,U10組合せ!$B$6:$I$14,2*$AS$1+1,FALSE))</f>
        <v>栃木SC U-10</v>
      </c>
      <c r="Y114" s="329"/>
      <c r="Z114" s="329"/>
      <c r="AA114" s="329"/>
      <c r="AB114" s="329"/>
      <c r="AC114" s="329"/>
      <c r="AD114" s="334"/>
      <c r="AE114" s="322"/>
      <c r="AF114" s="323"/>
      <c r="AG114" s="323"/>
      <c r="AH114" s="324"/>
      <c r="AI114" s="373" t="str">
        <f ca="1">DBCS(INDIRECT("U10対戦スケジュール!c"&amp;(ROW())/2-7))</f>
        <v>４／８／８</v>
      </c>
      <c r="AJ114" s="374"/>
      <c r="AK114" s="374"/>
      <c r="AL114" s="374"/>
      <c r="AM114" s="374"/>
      <c r="AN114" s="374"/>
      <c r="AO114" s="341" t="s">
        <v>144</v>
      </c>
      <c r="AP114" s="342"/>
      <c r="AS114" s="18">
        <v>3</v>
      </c>
      <c r="AT114" s="18">
        <v>7</v>
      </c>
    </row>
    <row r="115" spans="2:46" ht="18" customHeight="1" x14ac:dyDescent="0.15">
      <c r="B115" s="383"/>
      <c r="C115" s="319"/>
      <c r="D115" s="320"/>
      <c r="E115" s="321"/>
      <c r="F115" s="325"/>
      <c r="G115" s="326"/>
      <c r="H115" s="326"/>
      <c r="I115" s="327"/>
      <c r="J115" s="331"/>
      <c r="K115" s="331"/>
      <c r="L115" s="331"/>
      <c r="M115" s="331"/>
      <c r="N115" s="331"/>
      <c r="O115" s="331"/>
      <c r="P115" s="332"/>
      <c r="Q115" s="343"/>
      <c r="R115" s="347"/>
      <c r="S115" s="38"/>
      <c r="T115" s="139" t="s">
        <v>143</v>
      </c>
      <c r="U115" s="38"/>
      <c r="V115" s="343"/>
      <c r="W115" s="347"/>
      <c r="X115" s="335"/>
      <c r="Y115" s="331"/>
      <c r="Z115" s="331"/>
      <c r="AA115" s="331"/>
      <c r="AB115" s="331"/>
      <c r="AC115" s="331"/>
      <c r="AD115" s="336"/>
      <c r="AE115" s="325"/>
      <c r="AF115" s="326"/>
      <c r="AG115" s="326"/>
      <c r="AH115" s="327"/>
      <c r="AI115" s="375"/>
      <c r="AJ115" s="376"/>
      <c r="AK115" s="376"/>
      <c r="AL115" s="376"/>
      <c r="AM115" s="376"/>
      <c r="AN115" s="376"/>
      <c r="AO115" s="343"/>
      <c r="AP115" s="344"/>
    </row>
    <row r="116" spans="2:46" ht="18" customHeight="1" x14ac:dyDescent="0.15">
      <c r="B116" s="383">
        <v>2</v>
      </c>
      <c r="C116" s="319">
        <v>0.39583333333333331</v>
      </c>
      <c r="D116" s="320">
        <v>0.4375</v>
      </c>
      <c r="E116" s="321"/>
      <c r="F116" s="325"/>
      <c r="G116" s="326"/>
      <c r="H116" s="326"/>
      <c r="I116" s="327"/>
      <c r="J116" s="420" t="str">
        <f>IF(AS116="","",VLOOKUP(AS116,U10組合せ!$B$6:$I$14,2*$AS$1+1,FALSE))</f>
        <v>ともぞうSC</v>
      </c>
      <c r="K116" s="421"/>
      <c r="L116" s="421"/>
      <c r="M116" s="421"/>
      <c r="N116" s="421"/>
      <c r="O116" s="421"/>
      <c r="P116" s="422"/>
      <c r="Q116" s="390" t="str">
        <f t="shared" ref="Q116" si="47">IF(OR(S116="",S117=""),"",S116+S117)</f>
        <v/>
      </c>
      <c r="R116" s="391"/>
      <c r="S116" s="154"/>
      <c r="T116" s="155" t="s">
        <v>143</v>
      </c>
      <c r="U116" s="154"/>
      <c r="V116" s="390" t="str">
        <f t="shared" ref="V116" si="48">IF(OR(U116="",U117=""),"",U116+U117)</f>
        <v/>
      </c>
      <c r="W116" s="391"/>
      <c r="X116" s="425" t="str">
        <f>IF(AT116="","",VLOOKUP(AT116,U10組合せ!$B$6:$I$14,2*$AS$1+1,FALSE))</f>
        <v>姿川第一FC</v>
      </c>
      <c r="Y116" s="421"/>
      <c r="Z116" s="421"/>
      <c r="AA116" s="421"/>
      <c r="AB116" s="421"/>
      <c r="AC116" s="421"/>
      <c r="AD116" s="426"/>
      <c r="AE116" s="325"/>
      <c r="AF116" s="326"/>
      <c r="AG116" s="326"/>
      <c r="AH116" s="327"/>
      <c r="AI116" s="377" t="str">
        <f ca="1">DBCS(INDIRECT("U10対戦スケジュール!c"&amp;(ROW())/2-7))</f>
        <v>３／７／７</v>
      </c>
      <c r="AJ116" s="378"/>
      <c r="AK116" s="378"/>
      <c r="AL116" s="378"/>
      <c r="AM116" s="378"/>
      <c r="AN116" s="378"/>
      <c r="AO116" s="388" t="s">
        <v>144</v>
      </c>
      <c r="AP116" s="399"/>
      <c r="AS116" s="18">
        <v>4</v>
      </c>
      <c r="AT116" s="18">
        <v>8</v>
      </c>
    </row>
    <row r="117" spans="2:46" ht="18" customHeight="1" x14ac:dyDescent="0.15">
      <c r="B117" s="383"/>
      <c r="C117" s="319"/>
      <c r="D117" s="320"/>
      <c r="E117" s="321"/>
      <c r="F117" s="325"/>
      <c r="G117" s="326"/>
      <c r="H117" s="326"/>
      <c r="I117" s="327"/>
      <c r="J117" s="423"/>
      <c r="K117" s="423"/>
      <c r="L117" s="423"/>
      <c r="M117" s="423"/>
      <c r="N117" s="423"/>
      <c r="O117" s="423"/>
      <c r="P117" s="424"/>
      <c r="Q117" s="392"/>
      <c r="R117" s="393"/>
      <c r="S117" s="156"/>
      <c r="T117" s="157" t="s">
        <v>143</v>
      </c>
      <c r="U117" s="156"/>
      <c r="V117" s="392"/>
      <c r="W117" s="393"/>
      <c r="X117" s="427"/>
      <c r="Y117" s="423"/>
      <c r="Z117" s="423"/>
      <c r="AA117" s="423"/>
      <c r="AB117" s="423"/>
      <c r="AC117" s="423"/>
      <c r="AD117" s="428"/>
      <c r="AE117" s="325"/>
      <c r="AF117" s="326"/>
      <c r="AG117" s="326"/>
      <c r="AH117" s="327"/>
      <c r="AI117" s="377"/>
      <c r="AJ117" s="378"/>
      <c r="AK117" s="378"/>
      <c r="AL117" s="378"/>
      <c r="AM117" s="378"/>
      <c r="AN117" s="378"/>
      <c r="AO117" s="343"/>
      <c r="AP117" s="344"/>
    </row>
    <row r="118" spans="2:46" ht="18" customHeight="1" x14ac:dyDescent="0.15">
      <c r="B118" s="383">
        <v>3</v>
      </c>
      <c r="C118" s="319">
        <v>0.41666666666666669</v>
      </c>
      <c r="D118" s="320"/>
      <c r="E118" s="321"/>
      <c r="F118" s="325"/>
      <c r="G118" s="326"/>
      <c r="H118" s="326"/>
      <c r="I118" s="327"/>
      <c r="J118" s="387" t="str">
        <f>IF(AS118="","",VLOOKUP(AS118,U10組合せ!$B$6:$I$14,2*$AS$1+1,FALSE))</f>
        <v>FCアリーバ</v>
      </c>
      <c r="K118" s="349"/>
      <c r="L118" s="349"/>
      <c r="M118" s="349"/>
      <c r="N118" s="349"/>
      <c r="O118" s="349"/>
      <c r="P118" s="350"/>
      <c r="Q118" s="388" t="str">
        <f t="shared" ref="Q118" si="49">IF(OR(S118="",S119=""),"",S118+S119)</f>
        <v/>
      </c>
      <c r="R118" s="389"/>
      <c r="S118" s="39"/>
      <c r="T118" s="140" t="s">
        <v>143</v>
      </c>
      <c r="U118" s="39"/>
      <c r="V118" s="388" t="str">
        <f t="shared" ref="V118" si="50">IF(OR(U118="",U119=""),"",U118+U119)</f>
        <v/>
      </c>
      <c r="W118" s="389"/>
      <c r="X118" s="352" t="str">
        <f>IF(AT118="","",VLOOKUP(AT118,U10組合せ!$B$6:$I$14,2*$AS$1+1,FALSE))</f>
        <v>union sc U-10</v>
      </c>
      <c r="Y118" s="349"/>
      <c r="Z118" s="349"/>
      <c r="AA118" s="349"/>
      <c r="AB118" s="349"/>
      <c r="AC118" s="349"/>
      <c r="AD118" s="353"/>
      <c r="AE118" s="325"/>
      <c r="AF118" s="326"/>
      <c r="AG118" s="326"/>
      <c r="AH118" s="327"/>
      <c r="AI118" s="377" t="str">
        <f ca="1">DBCS(INDIRECT("U10対戦スケジュール!c"&amp;(ROW())/2-7))</f>
        <v>６／１／１</v>
      </c>
      <c r="AJ118" s="378"/>
      <c r="AK118" s="378"/>
      <c r="AL118" s="378"/>
      <c r="AM118" s="378"/>
      <c r="AN118" s="378"/>
      <c r="AO118" s="388" t="s">
        <v>144</v>
      </c>
      <c r="AP118" s="399"/>
      <c r="AS118" s="18">
        <v>5</v>
      </c>
      <c r="AT118" s="18">
        <v>9</v>
      </c>
    </row>
    <row r="119" spans="2:46" ht="18" customHeight="1" x14ac:dyDescent="0.15">
      <c r="B119" s="383"/>
      <c r="C119" s="319"/>
      <c r="D119" s="320"/>
      <c r="E119" s="321"/>
      <c r="F119" s="325"/>
      <c r="G119" s="326"/>
      <c r="H119" s="326"/>
      <c r="I119" s="327"/>
      <c r="J119" s="331"/>
      <c r="K119" s="331"/>
      <c r="L119" s="331"/>
      <c r="M119" s="331"/>
      <c r="N119" s="331"/>
      <c r="O119" s="331"/>
      <c r="P119" s="332"/>
      <c r="Q119" s="343"/>
      <c r="R119" s="347"/>
      <c r="S119" s="38"/>
      <c r="T119" s="139" t="s">
        <v>143</v>
      </c>
      <c r="U119" s="38"/>
      <c r="V119" s="343"/>
      <c r="W119" s="347"/>
      <c r="X119" s="335"/>
      <c r="Y119" s="331"/>
      <c r="Z119" s="331"/>
      <c r="AA119" s="331"/>
      <c r="AB119" s="331"/>
      <c r="AC119" s="331"/>
      <c r="AD119" s="336"/>
      <c r="AE119" s="325"/>
      <c r="AF119" s="326"/>
      <c r="AG119" s="326"/>
      <c r="AH119" s="327"/>
      <c r="AI119" s="377"/>
      <c r="AJ119" s="378"/>
      <c r="AK119" s="378"/>
      <c r="AL119" s="378"/>
      <c r="AM119" s="378"/>
      <c r="AN119" s="378"/>
      <c r="AO119" s="343"/>
      <c r="AP119" s="344"/>
    </row>
    <row r="120" spans="2:46" ht="18" customHeight="1" x14ac:dyDescent="0.15">
      <c r="B120" s="383">
        <v>4</v>
      </c>
      <c r="C120" s="319">
        <v>0.4375</v>
      </c>
      <c r="D120" s="320">
        <v>0.4375</v>
      </c>
      <c r="E120" s="321"/>
      <c r="F120" s="325"/>
      <c r="G120" s="326"/>
      <c r="H120" s="326"/>
      <c r="I120" s="327"/>
      <c r="J120" s="387" t="str">
        <f>IF(AS120="","",VLOOKUP(AS120,U10組合せ!$B$6:$I$14,2*$AS$1+1,FALSE))</f>
        <v>清原シザーズ</v>
      </c>
      <c r="K120" s="349"/>
      <c r="L120" s="349"/>
      <c r="M120" s="349"/>
      <c r="N120" s="349"/>
      <c r="O120" s="349"/>
      <c r="P120" s="350"/>
      <c r="Q120" s="388" t="str">
        <f t="shared" ref="Q120" si="51">IF(OR(S120="",S121=""),"",S120+S121)</f>
        <v/>
      </c>
      <c r="R120" s="389"/>
      <c r="S120" s="39"/>
      <c r="T120" s="140" t="s">
        <v>143</v>
      </c>
      <c r="U120" s="39"/>
      <c r="V120" s="388" t="str">
        <f t="shared" ref="V120" si="52">IF(OR(U120="",U121=""),"",U120+U121)</f>
        <v/>
      </c>
      <c r="W120" s="389"/>
      <c r="X120" s="352" t="str">
        <f>IF(AT120="","",VLOOKUP(AT120,U10組合せ!$B$6:$I$14,2*$AS$1+1,FALSE))</f>
        <v>緑が丘YFC</v>
      </c>
      <c r="Y120" s="349"/>
      <c r="Z120" s="349"/>
      <c r="AA120" s="349"/>
      <c r="AB120" s="349"/>
      <c r="AC120" s="349"/>
      <c r="AD120" s="353"/>
      <c r="AE120" s="325"/>
      <c r="AF120" s="326"/>
      <c r="AG120" s="326"/>
      <c r="AH120" s="327"/>
      <c r="AI120" s="377" t="str">
        <f ca="1">DBCS(INDIRECT("U10対戦スケジュール!c"&amp;(ROW())/2-7))</f>
        <v>５／９／９</v>
      </c>
      <c r="AJ120" s="378"/>
      <c r="AK120" s="378"/>
      <c r="AL120" s="378"/>
      <c r="AM120" s="378"/>
      <c r="AN120" s="378"/>
      <c r="AO120" s="388" t="s">
        <v>144</v>
      </c>
      <c r="AP120" s="399"/>
      <c r="AS120" s="18">
        <v>6</v>
      </c>
      <c r="AT120" s="18">
        <v>1</v>
      </c>
    </row>
    <row r="121" spans="2:46" ht="18" customHeight="1" x14ac:dyDescent="0.15">
      <c r="B121" s="383"/>
      <c r="C121" s="319"/>
      <c r="D121" s="320"/>
      <c r="E121" s="321"/>
      <c r="F121" s="325"/>
      <c r="G121" s="326"/>
      <c r="H121" s="326"/>
      <c r="I121" s="327"/>
      <c r="J121" s="331"/>
      <c r="K121" s="331"/>
      <c r="L121" s="331"/>
      <c r="M121" s="331"/>
      <c r="N121" s="331"/>
      <c r="O121" s="331"/>
      <c r="P121" s="332"/>
      <c r="Q121" s="343"/>
      <c r="R121" s="347"/>
      <c r="S121" s="38"/>
      <c r="T121" s="139" t="s">
        <v>143</v>
      </c>
      <c r="U121" s="38"/>
      <c r="V121" s="343"/>
      <c r="W121" s="347"/>
      <c r="X121" s="335"/>
      <c r="Y121" s="331"/>
      <c r="Z121" s="331"/>
      <c r="AA121" s="331"/>
      <c r="AB121" s="331"/>
      <c r="AC121" s="331"/>
      <c r="AD121" s="336"/>
      <c r="AE121" s="325"/>
      <c r="AF121" s="326"/>
      <c r="AG121" s="326"/>
      <c r="AH121" s="327"/>
      <c r="AI121" s="377"/>
      <c r="AJ121" s="378"/>
      <c r="AK121" s="378"/>
      <c r="AL121" s="378"/>
      <c r="AM121" s="378"/>
      <c r="AN121" s="378"/>
      <c r="AO121" s="343"/>
      <c r="AP121" s="344"/>
    </row>
    <row r="122" spans="2:46" ht="18" customHeight="1" x14ac:dyDescent="0.15">
      <c r="B122" s="383">
        <v>5</v>
      </c>
      <c r="C122" s="319">
        <v>0.45833333333333331</v>
      </c>
      <c r="D122" s="320"/>
      <c r="E122" s="321"/>
      <c r="F122" s="325"/>
      <c r="G122" s="326"/>
      <c r="H122" s="326"/>
      <c r="I122" s="327"/>
      <c r="J122" s="387" t="str">
        <f>IF(AS122="","",VLOOKUP(AS122,U10組合せ!$B$6:$I$14,2*$AS$1+1,FALSE))</f>
        <v>栃木SC U-10</v>
      </c>
      <c r="K122" s="349"/>
      <c r="L122" s="349"/>
      <c r="M122" s="349"/>
      <c r="N122" s="349"/>
      <c r="O122" s="349"/>
      <c r="P122" s="350"/>
      <c r="Q122" s="388" t="str">
        <f t="shared" ref="Q122" si="53">IF(OR(S122="",S123=""),"",S122+S123)</f>
        <v/>
      </c>
      <c r="R122" s="389"/>
      <c r="S122" s="39"/>
      <c r="T122" s="140" t="s">
        <v>143</v>
      </c>
      <c r="U122" s="39"/>
      <c r="V122" s="388" t="str">
        <f t="shared" ref="V122" si="54">IF(OR(U122="",U123=""),"",U122+U123)</f>
        <v/>
      </c>
      <c r="W122" s="389"/>
      <c r="X122" s="352" t="str">
        <f>IF(AT122="","",VLOOKUP(AT122,U10組合せ!$B$6:$I$14,2*$AS$1+1,FALSE))</f>
        <v>FCアネーロ・U-10</v>
      </c>
      <c r="Y122" s="349"/>
      <c r="Z122" s="349"/>
      <c r="AA122" s="349"/>
      <c r="AB122" s="349"/>
      <c r="AC122" s="349"/>
      <c r="AD122" s="353"/>
      <c r="AE122" s="325"/>
      <c r="AF122" s="326"/>
      <c r="AG122" s="326"/>
      <c r="AH122" s="327"/>
      <c r="AI122" s="377" t="str">
        <f ca="1">DBCS(INDIRECT("U10対戦スケジュール!c"&amp;(ROW())/2-7))</f>
        <v>８／３／３</v>
      </c>
      <c r="AJ122" s="378"/>
      <c r="AK122" s="378"/>
      <c r="AL122" s="378"/>
      <c r="AM122" s="378"/>
      <c r="AN122" s="378"/>
      <c r="AO122" s="388" t="s">
        <v>144</v>
      </c>
      <c r="AP122" s="399"/>
      <c r="AS122" s="18">
        <v>7</v>
      </c>
      <c r="AT122" s="18">
        <v>2</v>
      </c>
    </row>
    <row r="123" spans="2:46" ht="18" customHeight="1" x14ac:dyDescent="0.15">
      <c r="B123" s="383"/>
      <c r="C123" s="319"/>
      <c r="D123" s="320"/>
      <c r="E123" s="321"/>
      <c r="F123" s="325"/>
      <c r="G123" s="326"/>
      <c r="H123" s="326"/>
      <c r="I123" s="327"/>
      <c r="J123" s="331"/>
      <c r="K123" s="331"/>
      <c r="L123" s="331"/>
      <c r="M123" s="331"/>
      <c r="N123" s="331"/>
      <c r="O123" s="331"/>
      <c r="P123" s="332"/>
      <c r="Q123" s="343"/>
      <c r="R123" s="347"/>
      <c r="S123" s="38"/>
      <c r="T123" s="139" t="s">
        <v>143</v>
      </c>
      <c r="U123" s="38"/>
      <c r="V123" s="343"/>
      <c r="W123" s="347"/>
      <c r="X123" s="335"/>
      <c r="Y123" s="331"/>
      <c r="Z123" s="331"/>
      <c r="AA123" s="331"/>
      <c r="AB123" s="331"/>
      <c r="AC123" s="331"/>
      <c r="AD123" s="336"/>
      <c r="AE123" s="325"/>
      <c r="AF123" s="326"/>
      <c r="AG123" s="326"/>
      <c r="AH123" s="327"/>
      <c r="AI123" s="377"/>
      <c r="AJ123" s="378"/>
      <c r="AK123" s="378"/>
      <c r="AL123" s="378"/>
      <c r="AM123" s="378"/>
      <c r="AN123" s="378"/>
      <c r="AO123" s="343"/>
      <c r="AP123" s="344"/>
    </row>
    <row r="124" spans="2:46" ht="18" customHeight="1" x14ac:dyDescent="0.15">
      <c r="B124" s="383">
        <v>6</v>
      </c>
      <c r="C124" s="319">
        <v>0.47916666666666669</v>
      </c>
      <c r="D124" s="320"/>
      <c r="E124" s="321"/>
      <c r="F124" s="325"/>
      <c r="G124" s="326"/>
      <c r="H124" s="326"/>
      <c r="I124" s="327"/>
      <c r="J124" s="387" t="str">
        <f>IF(AS124="","",VLOOKUP(AS124,U10組合せ!$B$6:$I$14,2*$AS$1+1,FALSE))</f>
        <v>姿川第一FC</v>
      </c>
      <c r="K124" s="349"/>
      <c r="L124" s="349"/>
      <c r="M124" s="349"/>
      <c r="N124" s="349"/>
      <c r="O124" s="349"/>
      <c r="P124" s="350"/>
      <c r="Q124" s="388" t="str">
        <f t="shared" ref="Q124" si="55">IF(OR(S124="",S125=""),"",S124+S125)</f>
        <v/>
      </c>
      <c r="R124" s="389"/>
      <c r="S124" s="39"/>
      <c r="T124" s="140" t="s">
        <v>143</v>
      </c>
      <c r="U124" s="39"/>
      <c r="V124" s="388" t="str">
        <f t="shared" ref="V124" si="56">IF(OR(U124="",U125=""),"",U124+U125)</f>
        <v/>
      </c>
      <c r="W124" s="389"/>
      <c r="X124" s="352" t="str">
        <f>IF(AT124="","",VLOOKUP(AT124,U10組合せ!$B$6:$I$14,2*$AS$1+1,FALSE))</f>
        <v>シャルムグランツSC</v>
      </c>
      <c r="Y124" s="349"/>
      <c r="Z124" s="349"/>
      <c r="AA124" s="349"/>
      <c r="AB124" s="349"/>
      <c r="AC124" s="349"/>
      <c r="AD124" s="353"/>
      <c r="AE124" s="325"/>
      <c r="AF124" s="326"/>
      <c r="AG124" s="326"/>
      <c r="AH124" s="327"/>
      <c r="AI124" s="377" t="str">
        <f ca="1">DBCS(INDIRECT("U10対戦スケジュール!c"&amp;(ROW())/2-7))</f>
        <v>７／２／２</v>
      </c>
      <c r="AJ124" s="378"/>
      <c r="AK124" s="378"/>
      <c r="AL124" s="378"/>
      <c r="AM124" s="378"/>
      <c r="AN124" s="378"/>
      <c r="AO124" s="388" t="s">
        <v>144</v>
      </c>
      <c r="AP124" s="399"/>
      <c r="AS124" s="18">
        <v>8</v>
      </c>
      <c r="AT124" s="18">
        <v>3</v>
      </c>
    </row>
    <row r="125" spans="2:46" ht="18" customHeight="1" x14ac:dyDescent="0.15">
      <c r="B125" s="383"/>
      <c r="C125" s="319"/>
      <c r="D125" s="320"/>
      <c r="E125" s="321"/>
      <c r="F125" s="325"/>
      <c r="G125" s="326"/>
      <c r="H125" s="326"/>
      <c r="I125" s="327"/>
      <c r="J125" s="331"/>
      <c r="K125" s="331"/>
      <c r="L125" s="331"/>
      <c r="M125" s="331"/>
      <c r="N125" s="331"/>
      <c r="O125" s="331"/>
      <c r="P125" s="332"/>
      <c r="Q125" s="343"/>
      <c r="R125" s="347"/>
      <c r="S125" s="38"/>
      <c r="T125" s="139" t="s">
        <v>143</v>
      </c>
      <c r="U125" s="38"/>
      <c r="V125" s="343"/>
      <c r="W125" s="347"/>
      <c r="X125" s="335"/>
      <c r="Y125" s="331"/>
      <c r="Z125" s="331"/>
      <c r="AA125" s="331"/>
      <c r="AB125" s="331"/>
      <c r="AC125" s="331"/>
      <c r="AD125" s="336"/>
      <c r="AE125" s="325"/>
      <c r="AF125" s="326"/>
      <c r="AG125" s="326"/>
      <c r="AH125" s="327"/>
      <c r="AI125" s="377"/>
      <c r="AJ125" s="378"/>
      <c r="AK125" s="378"/>
      <c r="AL125" s="378"/>
      <c r="AM125" s="378"/>
      <c r="AN125" s="378"/>
      <c r="AO125" s="343"/>
      <c r="AP125" s="344"/>
    </row>
    <row r="126" spans="2:46" ht="18" customHeight="1" x14ac:dyDescent="0.15">
      <c r="B126" s="383">
        <v>7</v>
      </c>
      <c r="C126" s="319">
        <v>0.5</v>
      </c>
      <c r="D126" s="320"/>
      <c r="E126" s="321"/>
      <c r="F126" s="325"/>
      <c r="G126" s="326"/>
      <c r="H126" s="326"/>
      <c r="I126" s="327"/>
      <c r="J126" s="420" t="str">
        <f>IF(AS126="","",VLOOKUP(AS126,U10組合せ!$B$6:$I$14,2*$AS$1+1,FALSE))</f>
        <v>union sc U-10</v>
      </c>
      <c r="K126" s="421"/>
      <c r="L126" s="421"/>
      <c r="M126" s="421"/>
      <c r="N126" s="421"/>
      <c r="O126" s="421"/>
      <c r="P126" s="422"/>
      <c r="Q126" s="390" t="str">
        <f t="shared" ref="Q126" si="57">IF(OR(S126="",S127=""),"",S126+S127)</f>
        <v/>
      </c>
      <c r="R126" s="391"/>
      <c r="S126" s="154"/>
      <c r="T126" s="155" t="s">
        <v>143</v>
      </c>
      <c r="U126" s="154"/>
      <c r="V126" s="390" t="str">
        <f t="shared" ref="V126" si="58">IF(OR(U126="",U127=""),"",U126+U127)</f>
        <v/>
      </c>
      <c r="W126" s="391"/>
      <c r="X126" s="425" t="str">
        <f>IF(AT126="","",VLOOKUP(AT126,U10組合せ!$B$6:$I$14,2*$AS$1+1,FALSE))</f>
        <v>ともぞうSC</v>
      </c>
      <c r="Y126" s="421"/>
      <c r="Z126" s="421"/>
      <c r="AA126" s="421"/>
      <c r="AB126" s="421"/>
      <c r="AC126" s="421"/>
      <c r="AD126" s="426"/>
      <c r="AE126" s="325"/>
      <c r="AF126" s="326"/>
      <c r="AG126" s="326"/>
      <c r="AH126" s="327"/>
      <c r="AI126" s="377" t="str">
        <f ca="1">DBCS(INDIRECT("U10対戦スケジュール!c"&amp;(ROW())/2-7))</f>
        <v>１／５／５</v>
      </c>
      <c r="AJ126" s="378"/>
      <c r="AK126" s="378"/>
      <c r="AL126" s="378"/>
      <c r="AM126" s="378"/>
      <c r="AN126" s="378"/>
      <c r="AO126" s="388" t="s">
        <v>144</v>
      </c>
      <c r="AP126" s="399"/>
      <c r="AS126" s="18">
        <v>9</v>
      </c>
      <c r="AT126" s="18">
        <v>4</v>
      </c>
    </row>
    <row r="127" spans="2:46" ht="18" customHeight="1" x14ac:dyDescent="0.15">
      <c r="B127" s="383"/>
      <c r="C127" s="319"/>
      <c r="D127" s="320"/>
      <c r="E127" s="321"/>
      <c r="F127" s="325"/>
      <c r="G127" s="326"/>
      <c r="H127" s="326"/>
      <c r="I127" s="327"/>
      <c r="J127" s="423"/>
      <c r="K127" s="423"/>
      <c r="L127" s="423"/>
      <c r="M127" s="423"/>
      <c r="N127" s="423"/>
      <c r="O127" s="423"/>
      <c r="P127" s="424"/>
      <c r="Q127" s="392"/>
      <c r="R127" s="393"/>
      <c r="S127" s="156"/>
      <c r="T127" s="157" t="s">
        <v>143</v>
      </c>
      <c r="U127" s="156"/>
      <c r="V127" s="392"/>
      <c r="W127" s="393"/>
      <c r="X127" s="427"/>
      <c r="Y127" s="423"/>
      <c r="Z127" s="423"/>
      <c r="AA127" s="423"/>
      <c r="AB127" s="423"/>
      <c r="AC127" s="423"/>
      <c r="AD127" s="428"/>
      <c r="AE127" s="325"/>
      <c r="AF127" s="326"/>
      <c r="AG127" s="326"/>
      <c r="AH127" s="327"/>
      <c r="AI127" s="377"/>
      <c r="AJ127" s="378"/>
      <c r="AK127" s="378"/>
      <c r="AL127" s="378"/>
      <c r="AM127" s="378"/>
      <c r="AN127" s="378"/>
      <c r="AO127" s="343"/>
      <c r="AP127" s="344"/>
    </row>
    <row r="128" spans="2:46" ht="18" customHeight="1" x14ac:dyDescent="0.15">
      <c r="B128" s="383">
        <v>8</v>
      </c>
      <c r="C128" s="319">
        <v>0.52083333333333337</v>
      </c>
      <c r="D128" s="320">
        <v>0.4375</v>
      </c>
      <c r="E128" s="321"/>
      <c r="F128" s="325"/>
      <c r="G128" s="326"/>
      <c r="H128" s="326"/>
      <c r="I128" s="327"/>
      <c r="J128" s="348" t="str">
        <f>IF(AS128="","",VLOOKUP(AS128,U10組合せ!$B$6:$I$14,2*$AS$1+1,FALSE))</f>
        <v>緑が丘YFC</v>
      </c>
      <c r="K128" s="349"/>
      <c r="L128" s="349"/>
      <c r="M128" s="349"/>
      <c r="N128" s="349"/>
      <c r="O128" s="349"/>
      <c r="P128" s="350"/>
      <c r="Q128" s="388" t="str">
        <f t="shared" ref="Q128" si="59">IF(OR(S128="",S129=""),"",S128+S129)</f>
        <v/>
      </c>
      <c r="R128" s="389"/>
      <c r="S128" s="39"/>
      <c r="T128" s="140" t="s">
        <v>143</v>
      </c>
      <c r="U128" s="39"/>
      <c r="V128" s="388" t="str">
        <f t="shared" ref="V128" si="60">IF(OR(U128="",U129=""),"",U128+U129)</f>
        <v/>
      </c>
      <c r="W128" s="389"/>
      <c r="X128" s="352" t="str">
        <f>IF(AT128="","",VLOOKUP(AT128,U10組合せ!$B$6:$I$14,2*$AS$1+1,FALSE))</f>
        <v>FCアリーバ</v>
      </c>
      <c r="Y128" s="349"/>
      <c r="Z128" s="349"/>
      <c r="AA128" s="349"/>
      <c r="AB128" s="349"/>
      <c r="AC128" s="349"/>
      <c r="AD128" s="353"/>
      <c r="AE128" s="325"/>
      <c r="AF128" s="326"/>
      <c r="AG128" s="326"/>
      <c r="AH128" s="327"/>
      <c r="AI128" s="377" t="str">
        <f ca="1">DBCS(INDIRECT("U10対戦スケジュール!c"&amp;(ROW())/2-7))</f>
        <v>２／６／６</v>
      </c>
      <c r="AJ128" s="378"/>
      <c r="AK128" s="378"/>
      <c r="AL128" s="378"/>
      <c r="AM128" s="378"/>
      <c r="AN128" s="378"/>
      <c r="AO128" s="388" t="s">
        <v>144</v>
      </c>
      <c r="AP128" s="399"/>
      <c r="AS128" s="18">
        <v>1</v>
      </c>
      <c r="AT128" s="18">
        <v>5</v>
      </c>
    </row>
    <row r="129" spans="1:46" ht="18" customHeight="1" x14ac:dyDescent="0.15">
      <c r="B129" s="383"/>
      <c r="C129" s="319"/>
      <c r="D129" s="320"/>
      <c r="E129" s="321"/>
      <c r="F129" s="325"/>
      <c r="G129" s="326"/>
      <c r="H129" s="326"/>
      <c r="I129" s="327"/>
      <c r="J129" s="351"/>
      <c r="K129" s="331"/>
      <c r="L129" s="331"/>
      <c r="M129" s="331"/>
      <c r="N129" s="331"/>
      <c r="O129" s="331"/>
      <c r="P129" s="332"/>
      <c r="Q129" s="343"/>
      <c r="R129" s="347"/>
      <c r="S129" s="38"/>
      <c r="T129" s="139" t="s">
        <v>143</v>
      </c>
      <c r="U129" s="38"/>
      <c r="V129" s="343"/>
      <c r="W129" s="347"/>
      <c r="X129" s="335"/>
      <c r="Y129" s="331"/>
      <c r="Z129" s="331"/>
      <c r="AA129" s="331"/>
      <c r="AB129" s="331"/>
      <c r="AC129" s="331"/>
      <c r="AD129" s="336"/>
      <c r="AE129" s="325"/>
      <c r="AF129" s="326"/>
      <c r="AG129" s="326"/>
      <c r="AH129" s="327"/>
      <c r="AI129" s="377"/>
      <c r="AJ129" s="378"/>
      <c r="AK129" s="378"/>
      <c r="AL129" s="378"/>
      <c r="AM129" s="378"/>
      <c r="AN129" s="378"/>
      <c r="AO129" s="343"/>
      <c r="AP129" s="344"/>
    </row>
    <row r="130" spans="1:46" s="16" customFormat="1" ht="18" customHeight="1" x14ac:dyDescent="0.15">
      <c r="A130" s="23"/>
      <c r="B130" s="382">
        <v>9</v>
      </c>
      <c r="C130" s="316">
        <v>0.54166666666666663</v>
      </c>
      <c r="D130" s="317">
        <v>0.4375</v>
      </c>
      <c r="E130" s="318"/>
      <c r="F130" s="404"/>
      <c r="G130" s="405"/>
      <c r="H130" s="405"/>
      <c r="I130" s="406"/>
      <c r="J130" s="394" t="str">
        <f>IF(AS130="","",VLOOKUP(AS130,U10組合せ!$B$6:$I$14,2*$AS$1+1,FALSE))</f>
        <v>FCアネーロ・U-10</v>
      </c>
      <c r="K130" s="395"/>
      <c r="L130" s="395"/>
      <c r="M130" s="395"/>
      <c r="N130" s="395"/>
      <c r="O130" s="395"/>
      <c r="P130" s="396"/>
      <c r="Q130" s="345" t="str">
        <f t="shared" ref="Q130" si="61">IF(OR(S130="",S131=""),"",S130+S131)</f>
        <v/>
      </c>
      <c r="R130" s="346"/>
      <c r="S130" s="37"/>
      <c r="T130" s="138" t="s">
        <v>143</v>
      </c>
      <c r="U130" s="37"/>
      <c r="V130" s="345" t="str">
        <f t="shared" ref="V130" si="62">IF(OR(U130="",U131=""),"",U130+U131)</f>
        <v/>
      </c>
      <c r="W130" s="346"/>
      <c r="X130" s="400" t="str">
        <f>IF(AT130="","",VLOOKUP(AT130,U10組合せ!$B$6:$I$14,2*$AS$1+1,FALSE))</f>
        <v>清原シザーズ</v>
      </c>
      <c r="Y130" s="395"/>
      <c r="Z130" s="395"/>
      <c r="AA130" s="395"/>
      <c r="AB130" s="395"/>
      <c r="AC130" s="395"/>
      <c r="AD130" s="401"/>
      <c r="AE130" s="404"/>
      <c r="AF130" s="405"/>
      <c r="AG130" s="405"/>
      <c r="AH130" s="406"/>
      <c r="AI130" s="375" t="str">
        <f ca="1">DBCS(INDIRECT("U10対戦スケジュール!c"&amp;(ROW())/2-7))</f>
        <v>９／４／４</v>
      </c>
      <c r="AJ130" s="379"/>
      <c r="AK130" s="379"/>
      <c r="AL130" s="379"/>
      <c r="AM130" s="379"/>
      <c r="AN130" s="379"/>
      <c r="AO130" s="345" t="s">
        <v>144</v>
      </c>
      <c r="AP130" s="412"/>
      <c r="AQ130" s="17"/>
      <c r="AS130" s="46">
        <v>2</v>
      </c>
      <c r="AT130" s="46">
        <v>6</v>
      </c>
    </row>
    <row r="131" spans="1:46" ht="18" customHeight="1" thickBot="1" x14ac:dyDescent="0.2">
      <c r="B131" s="384"/>
      <c r="C131" s="414"/>
      <c r="D131" s="415"/>
      <c r="E131" s="416"/>
      <c r="F131" s="407"/>
      <c r="G131" s="408"/>
      <c r="H131" s="408"/>
      <c r="I131" s="409"/>
      <c r="J131" s="397"/>
      <c r="K131" s="397"/>
      <c r="L131" s="397"/>
      <c r="M131" s="397"/>
      <c r="N131" s="397"/>
      <c r="O131" s="397"/>
      <c r="P131" s="398"/>
      <c r="Q131" s="410"/>
      <c r="R131" s="411"/>
      <c r="S131" s="40"/>
      <c r="T131" s="141" t="s">
        <v>143</v>
      </c>
      <c r="U131" s="40"/>
      <c r="V131" s="410"/>
      <c r="W131" s="411"/>
      <c r="X131" s="402"/>
      <c r="Y131" s="397"/>
      <c r="Z131" s="397"/>
      <c r="AA131" s="397"/>
      <c r="AB131" s="397"/>
      <c r="AC131" s="397"/>
      <c r="AD131" s="403"/>
      <c r="AE131" s="407"/>
      <c r="AF131" s="408"/>
      <c r="AG131" s="408"/>
      <c r="AH131" s="409"/>
      <c r="AI131" s="380"/>
      <c r="AJ131" s="381"/>
      <c r="AK131" s="381"/>
      <c r="AL131" s="381"/>
      <c r="AM131" s="381"/>
      <c r="AN131" s="381"/>
      <c r="AO131" s="410"/>
      <c r="AP131" s="413"/>
    </row>
    <row r="132" spans="1:46" ht="18" customHeight="1" thickBot="1" x14ac:dyDescent="0.2">
      <c r="B132" s="24"/>
      <c r="C132" s="25"/>
      <c r="D132" s="25"/>
      <c r="E132" s="25"/>
      <c r="F132" s="24"/>
      <c r="G132" s="24"/>
      <c r="H132" s="24"/>
      <c r="I132" s="24"/>
      <c r="J132" s="24"/>
      <c r="K132" s="31"/>
      <c r="L132" s="31"/>
      <c r="M132" s="32"/>
      <c r="N132" s="33"/>
      <c r="O132" s="32"/>
      <c r="P132" s="31"/>
      <c r="Q132" s="31"/>
      <c r="R132" s="24"/>
      <c r="S132" s="24"/>
      <c r="T132" s="24"/>
      <c r="U132" s="24"/>
      <c r="V132" s="24"/>
      <c r="W132" s="41"/>
      <c r="X132" s="41"/>
      <c r="Y132" s="41"/>
      <c r="Z132" s="41"/>
      <c r="AA132" s="41"/>
      <c r="AB132" s="41"/>
      <c r="AC132" s="45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16"/>
    </row>
    <row r="133" spans="1:46" ht="18" customHeight="1" x14ac:dyDescent="0.15">
      <c r="B133" s="18"/>
      <c r="C133" s="18"/>
      <c r="D133" s="313" t="s">
        <v>145</v>
      </c>
      <c r="E133" s="314"/>
      <c r="F133" s="314"/>
      <c r="G133" s="314"/>
      <c r="H133" s="314"/>
      <c r="I133" s="314"/>
      <c r="J133" s="314" t="s">
        <v>139</v>
      </c>
      <c r="K133" s="314"/>
      <c r="L133" s="314"/>
      <c r="M133" s="314"/>
      <c r="N133" s="314"/>
      <c r="O133" s="314"/>
      <c r="P133" s="314"/>
      <c r="Q133" s="314"/>
      <c r="R133" s="314" t="s">
        <v>146</v>
      </c>
      <c r="S133" s="314"/>
      <c r="T133" s="314"/>
      <c r="U133" s="314"/>
      <c r="V133" s="314"/>
      <c r="W133" s="314"/>
      <c r="X133" s="314"/>
      <c r="Y133" s="314"/>
      <c r="Z133" s="314"/>
      <c r="AA133" s="314" t="s">
        <v>147</v>
      </c>
      <c r="AB133" s="314"/>
      <c r="AC133" s="314"/>
      <c r="AD133" s="314" t="s">
        <v>148</v>
      </c>
      <c r="AE133" s="314"/>
      <c r="AF133" s="314"/>
      <c r="AG133" s="314"/>
      <c r="AH133" s="314"/>
      <c r="AI133" s="314"/>
      <c r="AJ133" s="314"/>
      <c r="AK133" s="314"/>
      <c r="AL133" s="314"/>
      <c r="AM133" s="315"/>
      <c r="AN133" s="18"/>
      <c r="AO133" s="18"/>
      <c r="AP133" s="18"/>
    </row>
    <row r="134" spans="1:46" ht="18" customHeight="1" x14ac:dyDescent="0.15">
      <c r="B134" s="18"/>
      <c r="C134" s="18"/>
      <c r="D134" s="354" t="s">
        <v>150</v>
      </c>
      <c r="E134" s="355"/>
      <c r="F134" s="355"/>
      <c r="G134" s="355"/>
      <c r="H134" s="355"/>
      <c r="I134" s="355"/>
      <c r="J134" s="356"/>
      <c r="K134" s="356"/>
      <c r="L134" s="356"/>
      <c r="M134" s="356"/>
      <c r="N134" s="356"/>
      <c r="O134" s="356"/>
      <c r="P134" s="356"/>
      <c r="Q134" s="356"/>
      <c r="R134" s="356"/>
      <c r="S134" s="356"/>
      <c r="T134" s="356"/>
      <c r="U134" s="356"/>
      <c r="V134" s="356"/>
      <c r="W134" s="356"/>
      <c r="X134" s="356"/>
      <c r="Y134" s="356"/>
      <c r="Z134" s="356"/>
      <c r="AA134" s="357"/>
      <c r="AB134" s="357"/>
      <c r="AC134" s="357"/>
      <c r="AD134" s="358"/>
      <c r="AE134" s="358"/>
      <c r="AF134" s="358"/>
      <c r="AG134" s="358"/>
      <c r="AH134" s="358"/>
      <c r="AI134" s="358"/>
      <c r="AJ134" s="358"/>
      <c r="AK134" s="358"/>
      <c r="AL134" s="358"/>
      <c r="AM134" s="359"/>
      <c r="AN134" s="18"/>
      <c r="AO134" s="18"/>
      <c r="AP134" s="18"/>
    </row>
    <row r="135" spans="1:46" ht="18" customHeight="1" x14ac:dyDescent="0.15">
      <c r="B135" s="18"/>
      <c r="C135" s="18"/>
      <c r="D135" s="360" t="s">
        <v>150</v>
      </c>
      <c r="E135" s="361"/>
      <c r="F135" s="361"/>
      <c r="G135" s="361"/>
      <c r="H135" s="361"/>
      <c r="I135" s="361"/>
      <c r="J135" s="361"/>
      <c r="K135" s="361"/>
      <c r="L135" s="361"/>
      <c r="M135" s="361"/>
      <c r="N135" s="361"/>
      <c r="O135" s="361"/>
      <c r="P135" s="361"/>
      <c r="Q135" s="361"/>
      <c r="R135" s="361"/>
      <c r="S135" s="361"/>
      <c r="T135" s="361"/>
      <c r="U135" s="361"/>
      <c r="V135" s="361"/>
      <c r="W135" s="361"/>
      <c r="X135" s="361"/>
      <c r="Y135" s="361"/>
      <c r="Z135" s="361"/>
      <c r="AA135" s="361"/>
      <c r="AB135" s="361"/>
      <c r="AC135" s="361"/>
      <c r="AD135" s="362"/>
      <c r="AE135" s="362"/>
      <c r="AF135" s="362"/>
      <c r="AG135" s="362"/>
      <c r="AH135" s="362"/>
      <c r="AI135" s="362"/>
      <c r="AJ135" s="362"/>
      <c r="AK135" s="362"/>
      <c r="AL135" s="362"/>
      <c r="AM135" s="363"/>
      <c r="AN135" s="18"/>
      <c r="AO135" s="18"/>
      <c r="AP135" s="18"/>
    </row>
    <row r="136" spans="1:46" ht="18" customHeight="1" thickBot="1" x14ac:dyDescent="0.2">
      <c r="B136" s="18"/>
      <c r="C136" s="18"/>
      <c r="D136" s="364" t="s">
        <v>150</v>
      </c>
      <c r="E136" s="365"/>
      <c r="F136" s="365"/>
      <c r="G136" s="365"/>
      <c r="H136" s="365"/>
      <c r="I136" s="365"/>
      <c r="J136" s="365"/>
      <c r="K136" s="365"/>
      <c r="L136" s="365"/>
      <c r="M136" s="365"/>
      <c r="N136" s="365"/>
      <c r="O136" s="365"/>
      <c r="P136" s="365"/>
      <c r="Q136" s="365"/>
      <c r="R136" s="365"/>
      <c r="S136" s="365"/>
      <c r="T136" s="365"/>
      <c r="U136" s="365"/>
      <c r="V136" s="365"/>
      <c r="W136" s="365"/>
      <c r="X136" s="365"/>
      <c r="Y136" s="365"/>
      <c r="Z136" s="365"/>
      <c r="AA136" s="365"/>
      <c r="AB136" s="365"/>
      <c r="AC136" s="365"/>
      <c r="AD136" s="366"/>
      <c r="AE136" s="366"/>
      <c r="AF136" s="366"/>
      <c r="AG136" s="366"/>
      <c r="AH136" s="366"/>
      <c r="AI136" s="366"/>
      <c r="AJ136" s="366"/>
      <c r="AK136" s="366"/>
      <c r="AL136" s="366"/>
      <c r="AM136" s="367"/>
      <c r="AN136" s="18"/>
      <c r="AO136" s="18"/>
      <c r="AP136" s="18"/>
    </row>
  </sheetData>
  <mergeCells count="576">
    <mergeCell ref="A69:AQ71"/>
    <mergeCell ref="A103:AQ105"/>
    <mergeCell ref="Q128:R129"/>
    <mergeCell ref="AO128:AP129"/>
    <mergeCell ref="C126:E127"/>
    <mergeCell ref="F126:I127"/>
    <mergeCell ref="V126:W127"/>
    <mergeCell ref="V122:W123"/>
    <mergeCell ref="C128:E129"/>
    <mergeCell ref="F128:I129"/>
    <mergeCell ref="V128:W129"/>
    <mergeCell ref="J124:P125"/>
    <mergeCell ref="X124:AD125"/>
    <mergeCell ref="AE124:AH125"/>
    <mergeCell ref="Q124:R125"/>
    <mergeCell ref="AO124:AP125"/>
    <mergeCell ref="C124:E125"/>
    <mergeCell ref="F124:I125"/>
    <mergeCell ref="V124:W125"/>
    <mergeCell ref="J126:P127"/>
    <mergeCell ref="X126:AD127"/>
    <mergeCell ref="AO126:AP127"/>
    <mergeCell ref="J96:P97"/>
    <mergeCell ref="X130:AD131"/>
    <mergeCell ref="AE130:AH131"/>
    <mergeCell ref="Q130:R131"/>
    <mergeCell ref="AO130:AP131"/>
    <mergeCell ref="C130:E131"/>
    <mergeCell ref="F130:I131"/>
    <mergeCell ref="AI12:AN13"/>
    <mergeCell ref="AI14:AN15"/>
    <mergeCell ref="AI16:AN17"/>
    <mergeCell ref="AI18:AN19"/>
    <mergeCell ref="AI20:AN21"/>
    <mergeCell ref="AI22:AN23"/>
    <mergeCell ref="AI24:AN25"/>
    <mergeCell ref="V130:W131"/>
    <mergeCell ref="J128:P129"/>
    <mergeCell ref="X128:AD129"/>
    <mergeCell ref="J122:P123"/>
    <mergeCell ref="X122:AD123"/>
    <mergeCell ref="AE122:AH123"/>
    <mergeCell ref="Q122:R123"/>
    <mergeCell ref="AO122:AP123"/>
    <mergeCell ref="C122:E123"/>
    <mergeCell ref="F122:I123"/>
    <mergeCell ref="AE128:AH129"/>
    <mergeCell ref="X96:AD97"/>
    <mergeCell ref="AE96:AH97"/>
    <mergeCell ref="Q96:R97"/>
    <mergeCell ref="AO96:AP97"/>
    <mergeCell ref="C96:E97"/>
    <mergeCell ref="F96:I97"/>
    <mergeCell ref="V96:W97"/>
    <mergeCell ref="F120:I121"/>
    <mergeCell ref="V120:W121"/>
    <mergeCell ref="C120:E121"/>
    <mergeCell ref="C114:E115"/>
    <mergeCell ref="F114:I115"/>
    <mergeCell ref="J114:P115"/>
    <mergeCell ref="X114:AD115"/>
    <mergeCell ref="V114:W115"/>
    <mergeCell ref="AE114:AH115"/>
    <mergeCell ref="J116:P117"/>
    <mergeCell ref="X116:AD117"/>
    <mergeCell ref="AE116:AH117"/>
    <mergeCell ref="C116:E117"/>
    <mergeCell ref="AO114:AP115"/>
    <mergeCell ref="Q116:R117"/>
    <mergeCell ref="AO116:AP117"/>
    <mergeCell ref="Q118:R119"/>
    <mergeCell ref="J92:P93"/>
    <mergeCell ref="X92:AD93"/>
    <mergeCell ref="AE92:AH93"/>
    <mergeCell ref="Q92:R93"/>
    <mergeCell ref="AO92:AP93"/>
    <mergeCell ref="C92:E93"/>
    <mergeCell ref="F92:I93"/>
    <mergeCell ref="V92:W93"/>
    <mergeCell ref="J94:P95"/>
    <mergeCell ref="X94:AD95"/>
    <mergeCell ref="AE94:AH95"/>
    <mergeCell ref="Q94:R95"/>
    <mergeCell ref="AO94:AP95"/>
    <mergeCell ref="C94:E95"/>
    <mergeCell ref="F94:I95"/>
    <mergeCell ref="V94:W95"/>
    <mergeCell ref="J88:P89"/>
    <mergeCell ref="X88:AD89"/>
    <mergeCell ref="AE88:AH89"/>
    <mergeCell ref="Q88:R89"/>
    <mergeCell ref="AO88:AP89"/>
    <mergeCell ref="C88:E89"/>
    <mergeCell ref="F88:I89"/>
    <mergeCell ref="V88:W89"/>
    <mergeCell ref="J90:P91"/>
    <mergeCell ref="X90:AD91"/>
    <mergeCell ref="AE90:AH91"/>
    <mergeCell ref="Q90:R91"/>
    <mergeCell ref="AO90:AP91"/>
    <mergeCell ref="C90:E91"/>
    <mergeCell ref="F90:I91"/>
    <mergeCell ref="V90:W91"/>
    <mergeCell ref="J62:P63"/>
    <mergeCell ref="X62:AD63"/>
    <mergeCell ref="AE62:AH63"/>
    <mergeCell ref="Q62:R63"/>
    <mergeCell ref="AO62:AP63"/>
    <mergeCell ref="C62:E63"/>
    <mergeCell ref="F62:I63"/>
    <mergeCell ref="V62:W63"/>
    <mergeCell ref="AI62:AN63"/>
    <mergeCell ref="J60:P61"/>
    <mergeCell ref="X60:AD61"/>
    <mergeCell ref="AE60:AH61"/>
    <mergeCell ref="Q60:R61"/>
    <mergeCell ref="AO60:AP61"/>
    <mergeCell ref="C60:E61"/>
    <mergeCell ref="F60:I61"/>
    <mergeCell ref="V60:W61"/>
    <mergeCell ref="AI60:AN61"/>
    <mergeCell ref="J58:P59"/>
    <mergeCell ref="X58:AD59"/>
    <mergeCell ref="AE58:AH59"/>
    <mergeCell ref="Q58:R59"/>
    <mergeCell ref="AO58:AP59"/>
    <mergeCell ref="C58:E59"/>
    <mergeCell ref="F58:I59"/>
    <mergeCell ref="V58:W59"/>
    <mergeCell ref="AI58:AN59"/>
    <mergeCell ref="J56:P57"/>
    <mergeCell ref="X56:AD57"/>
    <mergeCell ref="AE56:AH57"/>
    <mergeCell ref="Q56:R57"/>
    <mergeCell ref="AO56:AP57"/>
    <mergeCell ref="C56:E57"/>
    <mergeCell ref="F56:I57"/>
    <mergeCell ref="V56:W57"/>
    <mergeCell ref="AI56:AN57"/>
    <mergeCell ref="J54:P55"/>
    <mergeCell ref="X54:AD55"/>
    <mergeCell ref="AE54:AH55"/>
    <mergeCell ref="Q54:R55"/>
    <mergeCell ref="AO54:AP55"/>
    <mergeCell ref="C54:E55"/>
    <mergeCell ref="F54:I55"/>
    <mergeCell ref="V54:W55"/>
    <mergeCell ref="AI54:AN55"/>
    <mergeCell ref="J52:P53"/>
    <mergeCell ref="X52:AD53"/>
    <mergeCell ref="AE52:AH53"/>
    <mergeCell ref="Q52:R53"/>
    <mergeCell ref="AO52:AP53"/>
    <mergeCell ref="C52:E53"/>
    <mergeCell ref="F52:I53"/>
    <mergeCell ref="V52:W53"/>
    <mergeCell ref="AI52:AN53"/>
    <mergeCell ref="J50:P51"/>
    <mergeCell ref="X50:AD51"/>
    <mergeCell ref="AE50:AH51"/>
    <mergeCell ref="Q50:R51"/>
    <mergeCell ref="AO50:AP51"/>
    <mergeCell ref="C50:E51"/>
    <mergeCell ref="F50:I51"/>
    <mergeCell ref="V50:W51"/>
    <mergeCell ref="AI50:AN51"/>
    <mergeCell ref="J48:P49"/>
    <mergeCell ref="X48:AD49"/>
    <mergeCell ref="AE48:AH49"/>
    <mergeCell ref="Q48:R49"/>
    <mergeCell ref="AO48:AP49"/>
    <mergeCell ref="C48:E49"/>
    <mergeCell ref="F48:I49"/>
    <mergeCell ref="V48:W49"/>
    <mergeCell ref="AI48:AN49"/>
    <mergeCell ref="C46:E47"/>
    <mergeCell ref="F46:I47"/>
    <mergeCell ref="J46:P47"/>
    <mergeCell ref="X46:AD47"/>
    <mergeCell ref="Q46:R47"/>
    <mergeCell ref="AO46:AP47"/>
    <mergeCell ref="V46:W47"/>
    <mergeCell ref="AE46:AH47"/>
    <mergeCell ref="AI46:AN47"/>
    <mergeCell ref="J26:P27"/>
    <mergeCell ref="X26:AD27"/>
    <mergeCell ref="AE26:AH27"/>
    <mergeCell ref="Q26:R27"/>
    <mergeCell ref="AO26:AP27"/>
    <mergeCell ref="C26:E27"/>
    <mergeCell ref="F26:I27"/>
    <mergeCell ref="V26:W27"/>
    <mergeCell ref="J28:P29"/>
    <mergeCell ref="X28:AD29"/>
    <mergeCell ref="AE28:AH29"/>
    <mergeCell ref="Q28:R29"/>
    <mergeCell ref="AO28:AP29"/>
    <mergeCell ref="C28:E29"/>
    <mergeCell ref="F28:I29"/>
    <mergeCell ref="V28:W29"/>
    <mergeCell ref="AI26:AN27"/>
    <mergeCell ref="AI28:AN29"/>
    <mergeCell ref="J22:P23"/>
    <mergeCell ref="X22:AD23"/>
    <mergeCell ref="AE22:AH23"/>
    <mergeCell ref="Q22:R23"/>
    <mergeCell ref="AO22:AP23"/>
    <mergeCell ref="C22:E23"/>
    <mergeCell ref="F22:I23"/>
    <mergeCell ref="V22:W23"/>
    <mergeCell ref="J24:P25"/>
    <mergeCell ref="X24:AD25"/>
    <mergeCell ref="AE24:AH25"/>
    <mergeCell ref="Q24:R25"/>
    <mergeCell ref="AO24:AP25"/>
    <mergeCell ref="C24:E25"/>
    <mergeCell ref="F24:I25"/>
    <mergeCell ref="V24:W25"/>
    <mergeCell ref="J18:P19"/>
    <mergeCell ref="X18:AD19"/>
    <mergeCell ref="AE18:AH19"/>
    <mergeCell ref="Q18:R19"/>
    <mergeCell ref="AO18:AP19"/>
    <mergeCell ref="C18:E19"/>
    <mergeCell ref="F18:I19"/>
    <mergeCell ref="V18:W19"/>
    <mergeCell ref="J20:P21"/>
    <mergeCell ref="X20:AD21"/>
    <mergeCell ref="AE20:AH21"/>
    <mergeCell ref="Q20:R21"/>
    <mergeCell ref="AO20:AP21"/>
    <mergeCell ref="C20:E21"/>
    <mergeCell ref="F20:I21"/>
    <mergeCell ref="V20:W21"/>
    <mergeCell ref="Q14:R15"/>
    <mergeCell ref="AO14:AP15"/>
    <mergeCell ref="C14:E15"/>
    <mergeCell ref="F14:I15"/>
    <mergeCell ref="V14:W15"/>
    <mergeCell ref="J16:P17"/>
    <mergeCell ref="X16:AD17"/>
    <mergeCell ref="AE16:AH17"/>
    <mergeCell ref="Q16:R17"/>
    <mergeCell ref="AO16:AP17"/>
    <mergeCell ref="C16:E17"/>
    <mergeCell ref="F16:I17"/>
    <mergeCell ref="V16:W17"/>
    <mergeCell ref="AO118:AP119"/>
    <mergeCell ref="F118:I119"/>
    <mergeCell ref="V118:W119"/>
    <mergeCell ref="AI114:AN115"/>
    <mergeCell ref="AI116:AN117"/>
    <mergeCell ref="AI118:AN119"/>
    <mergeCell ref="AO120:AP121"/>
    <mergeCell ref="F116:I117"/>
    <mergeCell ref="V116:W117"/>
    <mergeCell ref="J118:P119"/>
    <mergeCell ref="X118:AD119"/>
    <mergeCell ref="AI120:AN121"/>
    <mergeCell ref="C86:E87"/>
    <mergeCell ref="C80:E81"/>
    <mergeCell ref="F80:I81"/>
    <mergeCell ref="J80:P81"/>
    <mergeCell ref="X80:AD81"/>
    <mergeCell ref="V80:W81"/>
    <mergeCell ref="AE80:AH81"/>
    <mergeCell ref="J82:P83"/>
    <mergeCell ref="X82:AD83"/>
    <mergeCell ref="AE82:AH83"/>
    <mergeCell ref="C82:E83"/>
    <mergeCell ref="F82:I83"/>
    <mergeCell ref="V82:W83"/>
    <mergeCell ref="J84:P85"/>
    <mergeCell ref="X84:AD85"/>
    <mergeCell ref="AE84:AH85"/>
    <mergeCell ref="C84:E85"/>
    <mergeCell ref="F86:I87"/>
    <mergeCell ref="V86:W87"/>
    <mergeCell ref="Q82:R83"/>
    <mergeCell ref="AO82:AP83"/>
    <mergeCell ref="Q84:R85"/>
    <mergeCell ref="AO84:AP85"/>
    <mergeCell ref="F84:I85"/>
    <mergeCell ref="V84:W85"/>
    <mergeCell ref="J86:P87"/>
    <mergeCell ref="X86:AD87"/>
    <mergeCell ref="AE86:AH87"/>
    <mergeCell ref="Q86:R87"/>
    <mergeCell ref="AO86:AP87"/>
    <mergeCell ref="AI122:AN123"/>
    <mergeCell ref="AI124:AN125"/>
    <mergeCell ref="AI126:AN127"/>
    <mergeCell ref="AI128:AN129"/>
    <mergeCell ref="AI130:AN131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J120:P121"/>
    <mergeCell ref="X120:AD121"/>
    <mergeCell ref="AE120:AH121"/>
    <mergeCell ref="Q120:R121"/>
    <mergeCell ref="AE118:AH119"/>
    <mergeCell ref="C118:E119"/>
    <mergeCell ref="Q114:R115"/>
    <mergeCell ref="AE126:AH127"/>
    <mergeCell ref="Q126:R127"/>
    <mergeCell ref="J130:P131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D135:I135"/>
    <mergeCell ref="J135:Q135"/>
    <mergeCell ref="R135:Z135"/>
    <mergeCell ref="AA135:AC135"/>
    <mergeCell ref="AD135:AM135"/>
    <mergeCell ref="D136:I136"/>
    <mergeCell ref="J136:Q136"/>
    <mergeCell ref="R136:Z136"/>
    <mergeCell ref="AA136:AC136"/>
    <mergeCell ref="AD136:AM136"/>
    <mergeCell ref="D133:I133"/>
    <mergeCell ref="J133:Q133"/>
    <mergeCell ref="R133:Z133"/>
    <mergeCell ref="AA133:AC133"/>
    <mergeCell ref="AD133:AM133"/>
    <mergeCell ref="D134:I134"/>
    <mergeCell ref="J134:Q134"/>
    <mergeCell ref="R134:Z134"/>
    <mergeCell ref="AA134:AC134"/>
    <mergeCell ref="AD134:AM134"/>
    <mergeCell ref="C110:D110"/>
    <mergeCell ref="E110:N110"/>
    <mergeCell ref="Q110:R110"/>
    <mergeCell ref="S110:AB110"/>
    <mergeCell ref="AE110:AF110"/>
    <mergeCell ref="AG110:AP110"/>
    <mergeCell ref="C113:E113"/>
    <mergeCell ref="F113:I113"/>
    <mergeCell ref="J113:P113"/>
    <mergeCell ref="Q113:W113"/>
    <mergeCell ref="X113:AD113"/>
    <mergeCell ref="AE113:AH113"/>
    <mergeCell ref="AI113:AN113"/>
    <mergeCell ref="AO113:AP113"/>
    <mergeCell ref="C108:D108"/>
    <mergeCell ref="E108:N108"/>
    <mergeCell ref="Q108:R108"/>
    <mergeCell ref="S108:AB108"/>
    <mergeCell ref="AE108:AF108"/>
    <mergeCell ref="AG108:AP108"/>
    <mergeCell ref="C109:D109"/>
    <mergeCell ref="E109:N109"/>
    <mergeCell ref="Q109:R109"/>
    <mergeCell ref="S109:AB109"/>
    <mergeCell ref="AE109:AF109"/>
    <mergeCell ref="AG109:AP109"/>
    <mergeCell ref="D102:I102"/>
    <mergeCell ref="J102:Q102"/>
    <mergeCell ref="R102:Z102"/>
    <mergeCell ref="AA102:AC102"/>
    <mergeCell ref="AD102:AM102"/>
    <mergeCell ref="C106:F106"/>
    <mergeCell ref="G106:O106"/>
    <mergeCell ref="P106:S106"/>
    <mergeCell ref="T106:AB106"/>
    <mergeCell ref="AC106:AF106"/>
    <mergeCell ref="AG106:AL106"/>
    <mergeCell ref="AM106:AO106"/>
    <mergeCell ref="D100:I100"/>
    <mergeCell ref="J100:Q100"/>
    <mergeCell ref="R100:Z100"/>
    <mergeCell ref="AA100:AC100"/>
    <mergeCell ref="AD100:AM100"/>
    <mergeCell ref="D101:I101"/>
    <mergeCell ref="J101:Q101"/>
    <mergeCell ref="R101:Z101"/>
    <mergeCell ref="AA101:AC101"/>
    <mergeCell ref="AD101:AM101"/>
    <mergeCell ref="C79:E79"/>
    <mergeCell ref="F79:I79"/>
    <mergeCell ref="J79:P79"/>
    <mergeCell ref="Q79:W79"/>
    <mergeCell ref="X79:AD79"/>
    <mergeCell ref="AE79:AH79"/>
    <mergeCell ref="AI79:AN79"/>
    <mergeCell ref="AO79:AP79"/>
    <mergeCell ref="D99:I99"/>
    <mergeCell ref="J99:Q99"/>
    <mergeCell ref="R99:Z99"/>
    <mergeCell ref="AA99:AC99"/>
    <mergeCell ref="AD99:AM99"/>
    <mergeCell ref="AI80:AN81"/>
    <mergeCell ref="AI82:AN83"/>
    <mergeCell ref="AI84:AN85"/>
    <mergeCell ref="AI86:AN87"/>
    <mergeCell ref="AI88:AN89"/>
    <mergeCell ref="AI90:AN91"/>
    <mergeCell ref="AI92:AN93"/>
    <mergeCell ref="AI94:AN95"/>
    <mergeCell ref="AI96:AN97"/>
    <mergeCell ref="Q80:R81"/>
    <mergeCell ref="AO80:AP81"/>
    <mergeCell ref="C75:D75"/>
    <mergeCell ref="E75:N75"/>
    <mergeCell ref="Q75:R75"/>
    <mergeCell ref="S75:AB75"/>
    <mergeCell ref="AE75:AF75"/>
    <mergeCell ref="AG75:AP75"/>
    <mergeCell ref="C76:D76"/>
    <mergeCell ref="E76:N76"/>
    <mergeCell ref="Q76:R76"/>
    <mergeCell ref="S76:AB76"/>
    <mergeCell ref="AE76:AF76"/>
    <mergeCell ref="AG76:AP76"/>
    <mergeCell ref="C72:F72"/>
    <mergeCell ref="G72:O72"/>
    <mergeCell ref="P72:S72"/>
    <mergeCell ref="T72:AB72"/>
    <mergeCell ref="AC72:AF72"/>
    <mergeCell ref="AG72:AL72"/>
    <mergeCell ref="AM72:AO72"/>
    <mergeCell ref="C74:D74"/>
    <mergeCell ref="E74:N74"/>
    <mergeCell ref="Q74:R74"/>
    <mergeCell ref="S74:AB74"/>
    <mergeCell ref="AE74:AF74"/>
    <mergeCell ref="AG74:AP74"/>
    <mergeCell ref="D67:I67"/>
    <mergeCell ref="J67:Q67"/>
    <mergeCell ref="R67:Z67"/>
    <mergeCell ref="AA67:AC67"/>
    <mergeCell ref="AD67:AM67"/>
    <mergeCell ref="D68:I68"/>
    <mergeCell ref="J68:Q68"/>
    <mergeCell ref="R68:Z68"/>
    <mergeCell ref="AA68:AC68"/>
    <mergeCell ref="AD68:AM68"/>
    <mergeCell ref="D65:I65"/>
    <mergeCell ref="J65:Q65"/>
    <mergeCell ref="R65:Z65"/>
    <mergeCell ref="AA65:AC65"/>
    <mergeCell ref="AD65:AM65"/>
    <mergeCell ref="D66:I66"/>
    <mergeCell ref="J66:Q66"/>
    <mergeCell ref="R66:Z66"/>
    <mergeCell ref="AA66:AC66"/>
    <mergeCell ref="AD66:AM66"/>
    <mergeCell ref="C42:D42"/>
    <mergeCell ref="E42:N42"/>
    <mergeCell ref="Q42:R42"/>
    <mergeCell ref="S42:AB42"/>
    <mergeCell ref="AE42:AF42"/>
    <mergeCell ref="AG42:AP42"/>
    <mergeCell ref="C45:E45"/>
    <mergeCell ref="F45:I45"/>
    <mergeCell ref="J45:P45"/>
    <mergeCell ref="Q45:W45"/>
    <mergeCell ref="X45:AD45"/>
    <mergeCell ref="AE45:AH45"/>
    <mergeCell ref="AI45:AN45"/>
    <mergeCell ref="AO45:AP45"/>
    <mergeCell ref="C40:D40"/>
    <mergeCell ref="E40:N40"/>
    <mergeCell ref="Q40:R40"/>
    <mergeCell ref="S40:AB40"/>
    <mergeCell ref="AE40:AF40"/>
    <mergeCell ref="AG40:AP40"/>
    <mergeCell ref="C41:D41"/>
    <mergeCell ref="E41:N41"/>
    <mergeCell ref="Q41:R41"/>
    <mergeCell ref="S41:AB41"/>
    <mergeCell ref="AE41:AF41"/>
    <mergeCell ref="AG41:AP41"/>
    <mergeCell ref="D34:I34"/>
    <mergeCell ref="J34:Q34"/>
    <mergeCell ref="R34:Z34"/>
    <mergeCell ref="AA34:AC34"/>
    <mergeCell ref="AD34:AM34"/>
    <mergeCell ref="C38:F38"/>
    <mergeCell ref="G38:O38"/>
    <mergeCell ref="P38:S38"/>
    <mergeCell ref="T38:AB38"/>
    <mergeCell ref="AC38:AF38"/>
    <mergeCell ref="AG38:AL38"/>
    <mergeCell ref="AM38:AO38"/>
    <mergeCell ref="A35:AQ37"/>
    <mergeCell ref="D32:I32"/>
    <mergeCell ref="J32:Q32"/>
    <mergeCell ref="R32:Z32"/>
    <mergeCell ref="AA32:AC32"/>
    <mergeCell ref="AD32:AM32"/>
    <mergeCell ref="D33:I33"/>
    <mergeCell ref="J33:Q33"/>
    <mergeCell ref="R33:Z33"/>
    <mergeCell ref="AA33:AC33"/>
    <mergeCell ref="AD33:AM33"/>
    <mergeCell ref="C11:E11"/>
    <mergeCell ref="F11:I11"/>
    <mergeCell ref="J11:P11"/>
    <mergeCell ref="Q11:W11"/>
    <mergeCell ref="X11:AD11"/>
    <mergeCell ref="AE11:AH11"/>
    <mergeCell ref="AI11:AN11"/>
    <mergeCell ref="AO11:AP11"/>
    <mergeCell ref="D31:I31"/>
    <mergeCell ref="J31:Q31"/>
    <mergeCell ref="R31:Z31"/>
    <mergeCell ref="AA31:AC31"/>
    <mergeCell ref="AD31:AM31"/>
    <mergeCell ref="C12:E13"/>
    <mergeCell ref="F12:I13"/>
    <mergeCell ref="J12:P13"/>
    <mergeCell ref="X12:AD13"/>
    <mergeCell ref="Q12:R13"/>
    <mergeCell ref="AO12:AP13"/>
    <mergeCell ref="V12:W13"/>
    <mergeCell ref="AE12:AH13"/>
    <mergeCell ref="J14:P15"/>
    <mergeCell ref="X14:AD15"/>
    <mergeCell ref="AE14:AH15"/>
    <mergeCell ref="C7:D7"/>
    <mergeCell ref="E7:N7"/>
    <mergeCell ref="Q7:R7"/>
    <mergeCell ref="S7:AB7"/>
    <mergeCell ref="AE7:AF7"/>
    <mergeCell ref="AG7:AP7"/>
    <mergeCell ref="C8:D8"/>
    <mergeCell ref="E8:N8"/>
    <mergeCell ref="Q8:R8"/>
    <mergeCell ref="S8:AB8"/>
    <mergeCell ref="AE8:AF8"/>
    <mergeCell ref="AG8:AP8"/>
    <mergeCell ref="A1:AQ3"/>
    <mergeCell ref="C4:F4"/>
    <mergeCell ref="G4:O4"/>
    <mergeCell ref="P4:S4"/>
    <mergeCell ref="T4:AB4"/>
    <mergeCell ref="AC4:AF4"/>
    <mergeCell ref="AG4:AL4"/>
    <mergeCell ref="AM4:AO4"/>
    <mergeCell ref="C6:D6"/>
    <mergeCell ref="E6:N6"/>
    <mergeCell ref="Q6:R6"/>
    <mergeCell ref="S6:AB6"/>
    <mergeCell ref="AE6:AF6"/>
    <mergeCell ref="AG6:AP6"/>
  </mergeCells>
  <phoneticPr fontId="52"/>
  <conditionalFormatting sqref="AM4:AO4">
    <cfRule type="expression" dxfId="118" priority="19">
      <formula>WEEKDAY(AM4)=7</formula>
    </cfRule>
    <cfRule type="expression" dxfId="117" priority="20">
      <formula>WEEKDAY(AM4)=1</formula>
    </cfRule>
  </conditionalFormatting>
  <conditionalFormatting sqref="AM38:AO38">
    <cfRule type="expression" dxfId="116" priority="17">
      <formula>WEEKDAY(AM38)=7</formula>
    </cfRule>
    <cfRule type="expression" dxfId="115" priority="18">
      <formula>WEEKDAY(AM38)=1</formula>
    </cfRule>
    <cfRule type="expression" dxfId="114" priority="21">
      <formula>WEEKDAY(AM38)=1</formula>
    </cfRule>
  </conditionalFormatting>
  <conditionalFormatting sqref="AM72:AO72">
    <cfRule type="expression" dxfId="113" priority="11">
      <formula>WEEKDAY(AM72)=7</formula>
    </cfRule>
    <cfRule type="expression" dxfId="112" priority="12">
      <formula>WEEKDAY(AM72)=1</formula>
    </cfRule>
    <cfRule type="expression" dxfId="111" priority="13">
      <formula>WEEKDAY(AM72)=1</formula>
    </cfRule>
    <cfRule type="expression" dxfId="110" priority="14">
      <formula>WEEKDAY(AM72)=7</formula>
    </cfRule>
    <cfRule type="expression" dxfId="109" priority="15">
      <formula>WEEKDAY(AM72)=1</formula>
    </cfRule>
  </conditionalFormatting>
  <conditionalFormatting sqref="AM106:AO106">
    <cfRule type="expression" dxfId="108" priority="6">
      <formula>WEEKDAY(AM106)=7</formula>
    </cfRule>
    <cfRule type="expression" dxfId="107" priority="7">
      <formula>WEEKDAY(AM106)=1</formula>
    </cfRule>
    <cfRule type="expression" dxfId="106" priority="8">
      <formula>WEEKDAY(AM106)=1</formula>
    </cfRule>
    <cfRule type="expression" dxfId="105" priority="9">
      <formula>WEEKDAY(AM106)=7</formula>
    </cfRule>
    <cfRule type="expression" dxfId="104" priority="10">
      <formula>WEEKDAY(AM106)=1</formula>
    </cfRule>
  </conditionalFormatting>
  <printOptions horizontalCentered="1" verticalCentered="1"/>
  <pageMargins left="0" right="0" top="0" bottom="0" header="0" footer="0"/>
  <pageSetup paperSize="9" scale="98" orientation="landscape" r:id="rId1"/>
  <headerFooter scaleWithDoc="0" alignWithMargins="0"/>
  <rowBreaks count="3" manualBreakCount="3">
    <brk id="34" max="16383" man="1"/>
    <brk id="68" max="42" man="1"/>
    <brk id="102" max="4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U136"/>
  <sheetViews>
    <sheetView view="pageBreakPreview" topLeftCell="A35" zoomScaleNormal="100" zoomScaleSheetLayoutView="100" workbookViewId="0">
      <selection activeCell="A35" sqref="A35:AQ37"/>
    </sheetView>
  </sheetViews>
  <sheetFormatPr defaultColWidth="3.5" defaultRowHeight="18" customHeight="1" x14ac:dyDescent="0.15"/>
  <cols>
    <col min="1" max="43" width="3.5" style="17"/>
    <col min="44" max="44" width="3.5" style="17" hidden="1" customWidth="1"/>
    <col min="45" max="46" width="3.5" style="18" hidden="1" customWidth="1"/>
    <col min="47" max="47" width="3.5" style="17" hidden="1" customWidth="1"/>
    <col min="48" max="16384" width="3.5" style="17"/>
  </cols>
  <sheetData>
    <row r="1" spans="1:46" ht="18" customHeight="1" x14ac:dyDescent="0.15">
      <c r="A1" s="277" t="s">
        <v>387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01"/>
      <c r="AS1" s="49">
        <v>2</v>
      </c>
    </row>
    <row r="2" spans="1:46" ht="18" customHeight="1" x14ac:dyDescent="0.15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01"/>
    </row>
    <row r="3" spans="1:46" ht="18" customHeight="1" x14ac:dyDescent="0.1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01"/>
    </row>
    <row r="4" spans="1:46" ht="18" customHeight="1" x14ac:dyDescent="0.15">
      <c r="C4" s="279" t="s">
        <v>29</v>
      </c>
      <c r="D4" s="279"/>
      <c r="E4" s="279"/>
      <c r="F4" s="279"/>
      <c r="G4" s="280" t="str">
        <f>U10対戦スケジュール!D6</f>
        <v>豊郷北小学校</v>
      </c>
      <c r="H4" s="281"/>
      <c r="I4" s="281"/>
      <c r="J4" s="281"/>
      <c r="K4" s="281"/>
      <c r="L4" s="281"/>
      <c r="M4" s="281"/>
      <c r="N4" s="281"/>
      <c r="O4" s="281"/>
      <c r="P4" s="279" t="s">
        <v>43</v>
      </c>
      <c r="Q4" s="279"/>
      <c r="R4" s="279"/>
      <c r="S4" s="279"/>
      <c r="T4" s="282" t="str">
        <f>U10対戦スケジュール!D7</f>
        <v>豊郷JFC宇都宮</v>
      </c>
      <c r="U4" s="283"/>
      <c r="V4" s="283"/>
      <c r="W4" s="283"/>
      <c r="X4" s="283"/>
      <c r="Y4" s="283"/>
      <c r="Z4" s="283"/>
      <c r="AA4" s="283"/>
      <c r="AB4" s="283"/>
      <c r="AC4" s="279" t="s">
        <v>136</v>
      </c>
      <c r="AD4" s="279"/>
      <c r="AE4" s="279"/>
      <c r="AF4" s="279"/>
      <c r="AG4" s="284">
        <f>U10組合せ!B16</f>
        <v>43716</v>
      </c>
      <c r="AH4" s="285"/>
      <c r="AI4" s="285"/>
      <c r="AJ4" s="285"/>
      <c r="AK4" s="285"/>
      <c r="AL4" s="285"/>
      <c r="AM4" s="286">
        <f>AG4</f>
        <v>43716</v>
      </c>
      <c r="AN4" s="286"/>
      <c r="AO4" s="287"/>
      <c r="AP4" s="19"/>
    </row>
    <row r="5" spans="1:46" ht="18" customHeight="1" x14ac:dyDescent="0.15"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36"/>
      <c r="X5" s="36"/>
      <c r="Y5" s="36"/>
      <c r="Z5" s="36"/>
      <c r="AA5" s="36"/>
      <c r="AB5" s="36"/>
      <c r="AC5" s="36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46" ht="18" customHeight="1" x14ac:dyDescent="0.15">
      <c r="C6" s="288">
        <v>1</v>
      </c>
      <c r="D6" s="288"/>
      <c r="E6" s="289" t="str">
        <f>VLOOKUP(C6,U10組合せ!$B$6:$I$14,2*$AS$1+1,FALSE)</f>
        <v>豊郷JFC宇都宮</v>
      </c>
      <c r="F6" s="289"/>
      <c r="G6" s="289"/>
      <c r="H6" s="289"/>
      <c r="I6" s="289"/>
      <c r="J6" s="289"/>
      <c r="K6" s="289"/>
      <c r="L6" s="289"/>
      <c r="M6" s="289"/>
      <c r="N6" s="289"/>
      <c r="O6" s="29"/>
      <c r="P6" s="29"/>
      <c r="Q6" s="290">
        <v>4</v>
      </c>
      <c r="R6" s="290"/>
      <c r="S6" s="289" t="str">
        <f>VLOOKUP(Q6,U10組合せ!$B$6:$I$14,2*$AS$1+1,FALSE)</f>
        <v>カテット白沢SS</v>
      </c>
      <c r="T6" s="289"/>
      <c r="U6" s="289"/>
      <c r="V6" s="289"/>
      <c r="W6" s="289"/>
      <c r="X6" s="289"/>
      <c r="Y6" s="289"/>
      <c r="Z6" s="289"/>
      <c r="AA6" s="289"/>
      <c r="AB6" s="289"/>
      <c r="AC6" s="43"/>
      <c r="AD6" s="44"/>
      <c r="AE6" s="290">
        <v>7</v>
      </c>
      <c r="AF6" s="290"/>
      <c r="AG6" s="289" t="str">
        <f>VLOOKUP(AE6,U10組合せ!$B$6:$I$14,2*$AS$1+1,FALSE)</f>
        <v>国本JSC</v>
      </c>
      <c r="AH6" s="289"/>
      <c r="AI6" s="289"/>
      <c r="AJ6" s="289"/>
      <c r="AK6" s="289"/>
      <c r="AL6" s="289"/>
      <c r="AM6" s="289"/>
      <c r="AN6" s="289"/>
      <c r="AO6" s="289"/>
      <c r="AP6" s="289"/>
    </row>
    <row r="7" spans="1:46" ht="18" customHeight="1" x14ac:dyDescent="0.15">
      <c r="C7" s="291">
        <v>2</v>
      </c>
      <c r="D7" s="291"/>
      <c r="E7" s="292" t="str">
        <f>VLOOKUP(C7,U10組合せ!$B$6:$I$14,2*$AS$1+1,FALSE)</f>
        <v>FCみらい</v>
      </c>
      <c r="F7" s="293"/>
      <c r="G7" s="293"/>
      <c r="H7" s="293"/>
      <c r="I7" s="293"/>
      <c r="J7" s="293"/>
      <c r="K7" s="293"/>
      <c r="L7" s="293"/>
      <c r="M7" s="293"/>
      <c r="N7" s="294"/>
      <c r="O7" s="29"/>
      <c r="P7" s="29"/>
      <c r="Q7" s="295">
        <v>5</v>
      </c>
      <c r="R7" s="295"/>
      <c r="S7" s="296" t="str">
        <f>VLOOKUP(Q7,U10組合せ!$B$6:$I$14,2*$AS$1+1,FALSE)</f>
        <v>FCグランディール</v>
      </c>
      <c r="T7" s="296"/>
      <c r="U7" s="296"/>
      <c r="V7" s="296"/>
      <c r="W7" s="296"/>
      <c r="X7" s="296"/>
      <c r="Y7" s="296"/>
      <c r="Z7" s="296"/>
      <c r="AA7" s="296"/>
      <c r="AB7" s="296"/>
      <c r="AC7" s="43"/>
      <c r="AD7" s="44"/>
      <c r="AE7" s="295">
        <v>8</v>
      </c>
      <c r="AF7" s="295"/>
      <c r="AG7" s="296" t="str">
        <f>VLOOKUP(AE7,U10組合せ!$B$6:$I$14,2*$AS$1+1,FALSE)</f>
        <v>FCペンサーレ</v>
      </c>
      <c r="AH7" s="296"/>
      <c r="AI7" s="296"/>
      <c r="AJ7" s="296"/>
      <c r="AK7" s="296"/>
      <c r="AL7" s="296"/>
      <c r="AM7" s="296"/>
      <c r="AN7" s="296"/>
      <c r="AO7" s="296"/>
      <c r="AP7" s="296"/>
    </row>
    <row r="8" spans="1:46" ht="18" customHeight="1" x14ac:dyDescent="0.15">
      <c r="C8" s="297">
        <v>3</v>
      </c>
      <c r="D8" s="297"/>
      <c r="E8" s="298" t="str">
        <f>VLOOKUP(C8,U10組合せ!$B$6:$I$14,2*$AS$1+1,FALSE)</f>
        <v>ブラッドレスSS</v>
      </c>
      <c r="F8" s="299"/>
      <c r="G8" s="299"/>
      <c r="H8" s="299"/>
      <c r="I8" s="299"/>
      <c r="J8" s="299"/>
      <c r="K8" s="299"/>
      <c r="L8" s="299"/>
      <c r="M8" s="299"/>
      <c r="N8" s="300"/>
      <c r="O8" s="29"/>
      <c r="P8" s="29"/>
      <c r="Q8" s="301">
        <v>6</v>
      </c>
      <c r="R8" s="301"/>
      <c r="S8" s="298" t="str">
        <f>VLOOKUP(Q8,U10組合せ!$B$6:$I$14,2*$AS$1+1,FALSE)</f>
        <v>富士見SSS</v>
      </c>
      <c r="T8" s="299"/>
      <c r="U8" s="299"/>
      <c r="V8" s="299"/>
      <c r="W8" s="299"/>
      <c r="X8" s="299"/>
      <c r="Y8" s="299"/>
      <c r="Z8" s="299"/>
      <c r="AA8" s="299"/>
      <c r="AB8" s="300"/>
      <c r="AC8" s="43"/>
      <c r="AD8" s="44"/>
      <c r="AE8" s="301">
        <v>9</v>
      </c>
      <c r="AF8" s="301"/>
      <c r="AG8" s="298" t="str">
        <f>VLOOKUP(AE8,U10組合せ!$B$6:$I$14,2*$AS$1+1,FALSE)</f>
        <v>石井FC</v>
      </c>
      <c r="AH8" s="299"/>
      <c r="AI8" s="299"/>
      <c r="AJ8" s="299"/>
      <c r="AK8" s="299"/>
      <c r="AL8" s="299"/>
      <c r="AM8" s="299"/>
      <c r="AN8" s="299"/>
      <c r="AO8" s="299"/>
      <c r="AP8" s="300"/>
    </row>
    <row r="9" spans="1:46" ht="18" customHeight="1" x14ac:dyDescent="0.15">
      <c r="C9" s="21"/>
      <c r="D9" s="20"/>
      <c r="E9" s="20"/>
      <c r="F9" s="20"/>
      <c r="G9" s="20"/>
      <c r="H9" s="2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20"/>
      <c r="U9" s="30"/>
      <c r="V9" s="20"/>
      <c r="W9" s="30"/>
      <c r="X9" s="20"/>
      <c r="Y9" s="30"/>
      <c r="Z9" s="20"/>
      <c r="AA9" s="30"/>
      <c r="AB9" s="20"/>
      <c r="AC9" s="20"/>
    </row>
    <row r="10" spans="1:46" ht="18" customHeight="1" x14ac:dyDescent="0.15">
      <c r="B10" s="18" t="s">
        <v>377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</row>
    <row r="11" spans="1:46" ht="18" customHeight="1" thickBot="1" x14ac:dyDescent="0.2">
      <c r="B11" s="22"/>
      <c r="C11" s="302" t="s">
        <v>137</v>
      </c>
      <c r="D11" s="303"/>
      <c r="E11" s="304"/>
      <c r="F11" s="305" t="s">
        <v>138</v>
      </c>
      <c r="G11" s="306"/>
      <c r="H11" s="306"/>
      <c r="I11" s="307"/>
      <c r="J11" s="303" t="s">
        <v>139</v>
      </c>
      <c r="K11" s="306"/>
      <c r="L11" s="306"/>
      <c r="M11" s="306"/>
      <c r="N11" s="306"/>
      <c r="O11" s="306"/>
      <c r="P11" s="308"/>
      <c r="Q11" s="309" t="s">
        <v>140</v>
      </c>
      <c r="R11" s="309"/>
      <c r="S11" s="309"/>
      <c r="T11" s="309"/>
      <c r="U11" s="309"/>
      <c r="V11" s="309"/>
      <c r="W11" s="309"/>
      <c r="X11" s="310" t="s">
        <v>139</v>
      </c>
      <c r="Y11" s="306"/>
      <c r="Z11" s="306"/>
      <c r="AA11" s="306"/>
      <c r="AB11" s="306"/>
      <c r="AC11" s="306"/>
      <c r="AD11" s="307"/>
      <c r="AE11" s="305" t="s">
        <v>138</v>
      </c>
      <c r="AF11" s="306"/>
      <c r="AG11" s="306"/>
      <c r="AH11" s="307"/>
      <c r="AI11" s="311" t="s">
        <v>141</v>
      </c>
      <c r="AJ11" s="312"/>
      <c r="AK11" s="312"/>
      <c r="AL11" s="312"/>
      <c r="AM11" s="312"/>
      <c r="AN11" s="312"/>
      <c r="AO11" s="310" t="s">
        <v>142</v>
      </c>
      <c r="AP11" s="304"/>
    </row>
    <row r="12" spans="1:46" ht="18" customHeight="1" x14ac:dyDescent="0.15">
      <c r="B12" s="382">
        <v>1</v>
      </c>
      <c r="C12" s="316">
        <v>0.35416666666666669</v>
      </c>
      <c r="D12" s="317"/>
      <c r="E12" s="318"/>
      <c r="F12" s="322"/>
      <c r="G12" s="323"/>
      <c r="H12" s="323"/>
      <c r="I12" s="324"/>
      <c r="J12" s="328" t="str">
        <f>IF(AS12="","",VLOOKUP(AS12,U10組合せ!$B$6:$I$14,2*$AS$1+1,FALSE))</f>
        <v>豊郷JFC宇都宮</v>
      </c>
      <c r="K12" s="329"/>
      <c r="L12" s="329"/>
      <c r="M12" s="329"/>
      <c r="N12" s="329"/>
      <c r="O12" s="329"/>
      <c r="P12" s="330"/>
      <c r="Q12" s="345">
        <f>IF(OR(S12="",S13=""),"",S12+S13)</f>
        <v>0</v>
      </c>
      <c r="R12" s="346"/>
      <c r="S12" s="37">
        <v>0</v>
      </c>
      <c r="T12" s="138" t="s">
        <v>143</v>
      </c>
      <c r="U12" s="37">
        <v>0</v>
      </c>
      <c r="V12" s="345">
        <f>IF(OR(U12="",U13=""),"",U12+U13)</f>
        <v>1</v>
      </c>
      <c r="W12" s="346"/>
      <c r="X12" s="333" t="str">
        <f>IF(AT12="","",VLOOKUP(AT12,U10組合せ!$B$6:$I$14,2*$AS$1+1,FALSE))</f>
        <v>FCみらい</v>
      </c>
      <c r="Y12" s="329"/>
      <c r="Z12" s="329"/>
      <c r="AA12" s="329"/>
      <c r="AB12" s="329"/>
      <c r="AC12" s="329"/>
      <c r="AD12" s="334"/>
      <c r="AE12" s="322"/>
      <c r="AF12" s="323"/>
      <c r="AG12" s="323"/>
      <c r="AH12" s="324"/>
      <c r="AI12" s="373" t="str">
        <f ca="1">DBCS(INDIRECT("U10対戦スケジュール!c"&amp;(ROW())/2+2))</f>
        <v>３／４／４</v>
      </c>
      <c r="AJ12" s="374"/>
      <c r="AK12" s="374"/>
      <c r="AL12" s="374"/>
      <c r="AM12" s="374"/>
      <c r="AN12" s="374"/>
      <c r="AO12" s="341" t="s">
        <v>144</v>
      </c>
      <c r="AP12" s="342"/>
      <c r="AS12" s="18">
        <v>1</v>
      </c>
      <c r="AT12" s="18">
        <v>2</v>
      </c>
    </row>
    <row r="13" spans="1:46" ht="18" customHeight="1" x14ac:dyDescent="0.15">
      <c r="B13" s="383"/>
      <c r="C13" s="319"/>
      <c r="D13" s="320"/>
      <c r="E13" s="321"/>
      <c r="F13" s="325"/>
      <c r="G13" s="326"/>
      <c r="H13" s="326"/>
      <c r="I13" s="327"/>
      <c r="J13" s="331"/>
      <c r="K13" s="331"/>
      <c r="L13" s="331"/>
      <c r="M13" s="331"/>
      <c r="N13" s="331"/>
      <c r="O13" s="331"/>
      <c r="P13" s="332"/>
      <c r="Q13" s="343"/>
      <c r="R13" s="347"/>
      <c r="S13" s="38">
        <v>0</v>
      </c>
      <c r="T13" s="139" t="s">
        <v>143</v>
      </c>
      <c r="U13" s="38">
        <v>1</v>
      </c>
      <c r="V13" s="343"/>
      <c r="W13" s="347"/>
      <c r="X13" s="335"/>
      <c r="Y13" s="331"/>
      <c r="Z13" s="331"/>
      <c r="AA13" s="331"/>
      <c r="AB13" s="331"/>
      <c r="AC13" s="331"/>
      <c r="AD13" s="336"/>
      <c r="AE13" s="325"/>
      <c r="AF13" s="326"/>
      <c r="AG13" s="326"/>
      <c r="AH13" s="327"/>
      <c r="AI13" s="375"/>
      <c r="AJ13" s="376"/>
      <c r="AK13" s="376"/>
      <c r="AL13" s="376"/>
      <c r="AM13" s="376"/>
      <c r="AN13" s="376"/>
      <c r="AO13" s="343"/>
      <c r="AP13" s="344"/>
    </row>
    <row r="14" spans="1:46" ht="18" customHeight="1" x14ac:dyDescent="0.15">
      <c r="B14" s="383">
        <v>2</v>
      </c>
      <c r="C14" s="319">
        <v>0.375</v>
      </c>
      <c r="D14" s="320">
        <v>0.4375</v>
      </c>
      <c r="E14" s="321"/>
      <c r="F14" s="325"/>
      <c r="G14" s="326"/>
      <c r="H14" s="326"/>
      <c r="I14" s="327"/>
      <c r="J14" s="348" t="str">
        <f>IF(AS14="","",VLOOKUP(AS14,U10組合せ!$B$6:$I$14,2*$AS$1+1,FALSE))</f>
        <v>ブラッドレスSS</v>
      </c>
      <c r="K14" s="349"/>
      <c r="L14" s="349"/>
      <c r="M14" s="349"/>
      <c r="N14" s="349"/>
      <c r="O14" s="349"/>
      <c r="P14" s="350"/>
      <c r="Q14" s="388">
        <f t="shared" ref="Q14" si="0">IF(OR(S14="",S15=""),"",S14+S15)</f>
        <v>0</v>
      </c>
      <c r="R14" s="389"/>
      <c r="S14" s="39">
        <v>0</v>
      </c>
      <c r="T14" s="140" t="s">
        <v>143</v>
      </c>
      <c r="U14" s="39">
        <v>0</v>
      </c>
      <c r="V14" s="388">
        <f t="shared" ref="V14" si="1">IF(OR(U14="",U15=""),"",U14+U15)</f>
        <v>0</v>
      </c>
      <c r="W14" s="389"/>
      <c r="X14" s="352" t="str">
        <f>IF(AT14="","",VLOOKUP(AT14,U10組合せ!$B$6:$I$14,2*$AS$1+1,FALSE))</f>
        <v>カテット白沢SS</v>
      </c>
      <c r="Y14" s="349"/>
      <c r="Z14" s="349"/>
      <c r="AA14" s="349"/>
      <c r="AB14" s="349"/>
      <c r="AC14" s="349"/>
      <c r="AD14" s="353"/>
      <c r="AE14" s="325"/>
      <c r="AF14" s="326"/>
      <c r="AG14" s="326"/>
      <c r="AH14" s="327"/>
      <c r="AI14" s="377" t="str">
        <f ca="1">DBCS(INDIRECT("U10対戦スケジュール!c"&amp;(ROW())/2+2))</f>
        <v>１／２／２</v>
      </c>
      <c r="AJ14" s="378"/>
      <c r="AK14" s="378"/>
      <c r="AL14" s="378"/>
      <c r="AM14" s="378"/>
      <c r="AN14" s="378"/>
      <c r="AO14" s="388" t="s">
        <v>144</v>
      </c>
      <c r="AP14" s="399"/>
      <c r="AS14" s="18">
        <v>3</v>
      </c>
      <c r="AT14" s="18">
        <v>4</v>
      </c>
    </row>
    <row r="15" spans="1:46" ht="18" customHeight="1" x14ac:dyDescent="0.15">
      <c r="B15" s="383"/>
      <c r="C15" s="319"/>
      <c r="D15" s="320"/>
      <c r="E15" s="321"/>
      <c r="F15" s="325"/>
      <c r="G15" s="326"/>
      <c r="H15" s="326"/>
      <c r="I15" s="327"/>
      <c r="J15" s="351"/>
      <c r="K15" s="331"/>
      <c r="L15" s="331"/>
      <c r="M15" s="331"/>
      <c r="N15" s="331"/>
      <c r="O15" s="331"/>
      <c r="P15" s="332"/>
      <c r="Q15" s="343"/>
      <c r="R15" s="347"/>
      <c r="S15" s="38">
        <v>0</v>
      </c>
      <c r="T15" s="139" t="s">
        <v>143</v>
      </c>
      <c r="U15" s="38">
        <v>0</v>
      </c>
      <c r="V15" s="343"/>
      <c r="W15" s="347"/>
      <c r="X15" s="335"/>
      <c r="Y15" s="331"/>
      <c r="Z15" s="331"/>
      <c r="AA15" s="331"/>
      <c r="AB15" s="331"/>
      <c r="AC15" s="331"/>
      <c r="AD15" s="336"/>
      <c r="AE15" s="325"/>
      <c r="AF15" s="326"/>
      <c r="AG15" s="326"/>
      <c r="AH15" s="327"/>
      <c r="AI15" s="377"/>
      <c r="AJ15" s="378"/>
      <c r="AK15" s="378"/>
      <c r="AL15" s="378"/>
      <c r="AM15" s="378"/>
      <c r="AN15" s="378"/>
      <c r="AO15" s="343"/>
      <c r="AP15" s="344"/>
    </row>
    <row r="16" spans="1:46" ht="18" customHeight="1" x14ac:dyDescent="0.15">
      <c r="B16" s="383">
        <v>3</v>
      </c>
      <c r="C16" s="319">
        <v>0.39583333333333331</v>
      </c>
      <c r="D16" s="320"/>
      <c r="E16" s="321"/>
      <c r="F16" s="325"/>
      <c r="G16" s="326"/>
      <c r="H16" s="326"/>
      <c r="I16" s="327"/>
      <c r="J16" s="387" t="str">
        <f>IF(AS16="","",VLOOKUP(AS16,U10組合せ!$B$6:$I$14,2*$AS$1+1,FALSE))</f>
        <v>FCグランディール</v>
      </c>
      <c r="K16" s="349"/>
      <c r="L16" s="349"/>
      <c r="M16" s="349"/>
      <c r="N16" s="349"/>
      <c r="O16" s="349"/>
      <c r="P16" s="350"/>
      <c r="Q16" s="388">
        <f t="shared" ref="Q16" si="2">IF(OR(S16="",S17=""),"",S16+S17)</f>
        <v>1</v>
      </c>
      <c r="R16" s="389"/>
      <c r="S16" s="39">
        <v>0</v>
      </c>
      <c r="T16" s="140" t="s">
        <v>143</v>
      </c>
      <c r="U16" s="39">
        <v>0</v>
      </c>
      <c r="V16" s="388">
        <f t="shared" ref="V16" si="3">IF(OR(U16="",U17=""),"",U16+U17)</f>
        <v>0</v>
      </c>
      <c r="W16" s="389"/>
      <c r="X16" s="352" t="str">
        <f>IF(AT16="","",VLOOKUP(AT16,U10組合せ!$B$6:$I$14,2*$AS$1+1,FALSE))</f>
        <v>富士見SSS</v>
      </c>
      <c r="Y16" s="349"/>
      <c r="Z16" s="349"/>
      <c r="AA16" s="349"/>
      <c r="AB16" s="349"/>
      <c r="AC16" s="349"/>
      <c r="AD16" s="353"/>
      <c r="AE16" s="325"/>
      <c r="AF16" s="326"/>
      <c r="AG16" s="326"/>
      <c r="AH16" s="327"/>
      <c r="AI16" s="377" t="str">
        <f ca="1">DBCS(INDIRECT("U10対戦スケジュール!c"&amp;(ROW())/2+2))</f>
        <v>７／８／８</v>
      </c>
      <c r="AJ16" s="378"/>
      <c r="AK16" s="378"/>
      <c r="AL16" s="378"/>
      <c r="AM16" s="378"/>
      <c r="AN16" s="378"/>
      <c r="AO16" s="388" t="s">
        <v>144</v>
      </c>
      <c r="AP16" s="399"/>
      <c r="AS16" s="18">
        <v>5</v>
      </c>
      <c r="AT16" s="18">
        <v>6</v>
      </c>
    </row>
    <row r="17" spans="1:46" ht="18" customHeight="1" x14ac:dyDescent="0.15">
      <c r="B17" s="383"/>
      <c r="C17" s="319"/>
      <c r="D17" s="320"/>
      <c r="E17" s="321"/>
      <c r="F17" s="325"/>
      <c r="G17" s="326"/>
      <c r="H17" s="326"/>
      <c r="I17" s="327"/>
      <c r="J17" s="331"/>
      <c r="K17" s="331"/>
      <c r="L17" s="331"/>
      <c r="M17" s="331"/>
      <c r="N17" s="331"/>
      <c r="O17" s="331"/>
      <c r="P17" s="332"/>
      <c r="Q17" s="343"/>
      <c r="R17" s="347"/>
      <c r="S17" s="38">
        <v>1</v>
      </c>
      <c r="T17" s="139" t="s">
        <v>143</v>
      </c>
      <c r="U17" s="38">
        <v>0</v>
      </c>
      <c r="V17" s="343"/>
      <c r="W17" s="347"/>
      <c r="X17" s="335"/>
      <c r="Y17" s="331"/>
      <c r="Z17" s="331"/>
      <c r="AA17" s="331"/>
      <c r="AB17" s="331"/>
      <c r="AC17" s="331"/>
      <c r="AD17" s="336"/>
      <c r="AE17" s="325"/>
      <c r="AF17" s="326"/>
      <c r="AG17" s="326"/>
      <c r="AH17" s="327"/>
      <c r="AI17" s="377"/>
      <c r="AJ17" s="378"/>
      <c r="AK17" s="378"/>
      <c r="AL17" s="378"/>
      <c r="AM17" s="378"/>
      <c r="AN17" s="378"/>
      <c r="AO17" s="343"/>
      <c r="AP17" s="344"/>
    </row>
    <row r="18" spans="1:46" ht="18" customHeight="1" x14ac:dyDescent="0.15">
      <c r="B18" s="383">
        <v>4</v>
      </c>
      <c r="C18" s="319">
        <v>0.41666666666666669</v>
      </c>
      <c r="D18" s="320">
        <v>0.4375</v>
      </c>
      <c r="E18" s="321"/>
      <c r="F18" s="325"/>
      <c r="G18" s="326"/>
      <c r="H18" s="326"/>
      <c r="I18" s="327"/>
      <c r="J18" s="387" t="str">
        <f>IF(AS18="","",VLOOKUP(AS18,U10組合せ!$B$6:$I$14,2*$AS$1+1,FALSE))</f>
        <v>国本JSC</v>
      </c>
      <c r="K18" s="349"/>
      <c r="L18" s="349"/>
      <c r="M18" s="349"/>
      <c r="N18" s="349"/>
      <c r="O18" s="349"/>
      <c r="P18" s="350"/>
      <c r="Q18" s="388">
        <f t="shared" ref="Q18" si="4">IF(OR(S18="",S19=""),"",S18+S19)</f>
        <v>0</v>
      </c>
      <c r="R18" s="389"/>
      <c r="S18" s="39">
        <v>0</v>
      </c>
      <c r="T18" s="140" t="s">
        <v>143</v>
      </c>
      <c r="U18" s="39">
        <v>0</v>
      </c>
      <c r="V18" s="388">
        <f t="shared" ref="V18" si="5">IF(OR(U18="",U19=""),"",U18+U19)</f>
        <v>0</v>
      </c>
      <c r="W18" s="389"/>
      <c r="X18" s="352" t="str">
        <f>IF(AT18="","",VLOOKUP(AT18,U10組合せ!$B$6:$I$14,2*$AS$1+1,FALSE))</f>
        <v>FCペンサーレ</v>
      </c>
      <c r="Y18" s="349"/>
      <c r="Z18" s="349"/>
      <c r="AA18" s="349"/>
      <c r="AB18" s="349"/>
      <c r="AC18" s="349"/>
      <c r="AD18" s="353"/>
      <c r="AE18" s="325"/>
      <c r="AF18" s="326"/>
      <c r="AG18" s="326"/>
      <c r="AH18" s="327"/>
      <c r="AI18" s="377" t="str">
        <f ca="1">DBCS(INDIRECT("U10対戦スケジュール!c"&amp;(ROW())/2+2))</f>
        <v>５／６／６</v>
      </c>
      <c r="AJ18" s="378"/>
      <c r="AK18" s="378"/>
      <c r="AL18" s="378"/>
      <c r="AM18" s="378"/>
      <c r="AN18" s="378"/>
      <c r="AO18" s="388" t="s">
        <v>144</v>
      </c>
      <c r="AP18" s="399"/>
      <c r="AS18" s="18">
        <v>7</v>
      </c>
      <c r="AT18" s="18">
        <v>8</v>
      </c>
    </row>
    <row r="19" spans="1:46" ht="18" customHeight="1" x14ac:dyDescent="0.15">
      <c r="B19" s="383"/>
      <c r="C19" s="319"/>
      <c r="D19" s="320"/>
      <c r="E19" s="321"/>
      <c r="F19" s="325"/>
      <c r="G19" s="326"/>
      <c r="H19" s="326"/>
      <c r="I19" s="327"/>
      <c r="J19" s="331"/>
      <c r="K19" s="331"/>
      <c r="L19" s="331"/>
      <c r="M19" s="331"/>
      <c r="N19" s="331"/>
      <c r="O19" s="331"/>
      <c r="P19" s="332"/>
      <c r="Q19" s="343"/>
      <c r="R19" s="347"/>
      <c r="S19" s="38">
        <v>0</v>
      </c>
      <c r="T19" s="139" t="s">
        <v>143</v>
      </c>
      <c r="U19" s="38">
        <v>0</v>
      </c>
      <c r="V19" s="343"/>
      <c r="W19" s="347"/>
      <c r="X19" s="335"/>
      <c r="Y19" s="331"/>
      <c r="Z19" s="331"/>
      <c r="AA19" s="331"/>
      <c r="AB19" s="331"/>
      <c r="AC19" s="331"/>
      <c r="AD19" s="336"/>
      <c r="AE19" s="325"/>
      <c r="AF19" s="326"/>
      <c r="AG19" s="326"/>
      <c r="AH19" s="327"/>
      <c r="AI19" s="377"/>
      <c r="AJ19" s="378"/>
      <c r="AK19" s="378"/>
      <c r="AL19" s="378"/>
      <c r="AM19" s="378"/>
      <c r="AN19" s="378"/>
      <c r="AO19" s="343"/>
      <c r="AP19" s="344"/>
    </row>
    <row r="20" spans="1:46" ht="18" customHeight="1" x14ac:dyDescent="0.15">
      <c r="B20" s="383">
        <v>5</v>
      </c>
      <c r="C20" s="319">
        <v>0.4375</v>
      </c>
      <c r="D20" s="320"/>
      <c r="E20" s="321"/>
      <c r="F20" s="325"/>
      <c r="G20" s="326"/>
      <c r="H20" s="326"/>
      <c r="I20" s="327"/>
      <c r="J20" s="387" t="str">
        <f>IF(AS20="","",VLOOKUP(AS20,U10組合せ!$B$6:$I$14,2*$AS$1+1,FALSE))</f>
        <v>石井FC</v>
      </c>
      <c r="K20" s="349"/>
      <c r="L20" s="349"/>
      <c r="M20" s="349"/>
      <c r="N20" s="349"/>
      <c r="O20" s="349"/>
      <c r="P20" s="350"/>
      <c r="Q20" s="388">
        <f t="shared" ref="Q20" si="6">IF(OR(S20="",S21=""),"",S20+S21)</f>
        <v>1</v>
      </c>
      <c r="R20" s="389"/>
      <c r="S20" s="39">
        <v>0</v>
      </c>
      <c r="T20" s="140" t="s">
        <v>143</v>
      </c>
      <c r="U20" s="39">
        <v>0</v>
      </c>
      <c r="V20" s="388">
        <f t="shared" ref="V20" si="7">IF(OR(U20="",U21=""),"",U20+U21)</f>
        <v>0</v>
      </c>
      <c r="W20" s="389"/>
      <c r="X20" s="352" t="str">
        <f>IF(AT20="","",VLOOKUP(AT20,U10組合せ!$B$6:$I$14,2*$AS$1+1,FALSE))</f>
        <v>豊郷JFC宇都宮</v>
      </c>
      <c r="Y20" s="349"/>
      <c r="Z20" s="349"/>
      <c r="AA20" s="349"/>
      <c r="AB20" s="349"/>
      <c r="AC20" s="349"/>
      <c r="AD20" s="353"/>
      <c r="AE20" s="325"/>
      <c r="AF20" s="326"/>
      <c r="AG20" s="326"/>
      <c r="AH20" s="327"/>
      <c r="AI20" s="377" t="str">
        <f ca="1">DBCS(INDIRECT("U10対戦スケジュール!c"&amp;(ROW())/2+2))</f>
        <v>２／３／３</v>
      </c>
      <c r="AJ20" s="378"/>
      <c r="AK20" s="378"/>
      <c r="AL20" s="378"/>
      <c r="AM20" s="378"/>
      <c r="AN20" s="378"/>
      <c r="AO20" s="388" t="s">
        <v>144</v>
      </c>
      <c r="AP20" s="399"/>
      <c r="AS20" s="18">
        <v>9</v>
      </c>
      <c r="AT20" s="18">
        <v>1</v>
      </c>
    </row>
    <row r="21" spans="1:46" ht="18" customHeight="1" x14ac:dyDescent="0.15">
      <c r="B21" s="383"/>
      <c r="C21" s="319"/>
      <c r="D21" s="320"/>
      <c r="E21" s="321"/>
      <c r="F21" s="325"/>
      <c r="G21" s="326"/>
      <c r="H21" s="326"/>
      <c r="I21" s="327"/>
      <c r="J21" s="331"/>
      <c r="K21" s="331"/>
      <c r="L21" s="331"/>
      <c r="M21" s="331"/>
      <c r="N21" s="331"/>
      <c r="O21" s="331"/>
      <c r="P21" s="332"/>
      <c r="Q21" s="343"/>
      <c r="R21" s="347"/>
      <c r="S21" s="38">
        <v>1</v>
      </c>
      <c r="T21" s="139" t="s">
        <v>143</v>
      </c>
      <c r="U21" s="38">
        <v>0</v>
      </c>
      <c r="V21" s="343"/>
      <c r="W21" s="347"/>
      <c r="X21" s="335"/>
      <c r="Y21" s="331"/>
      <c r="Z21" s="331"/>
      <c r="AA21" s="331"/>
      <c r="AB21" s="331"/>
      <c r="AC21" s="331"/>
      <c r="AD21" s="336"/>
      <c r="AE21" s="325"/>
      <c r="AF21" s="326"/>
      <c r="AG21" s="326"/>
      <c r="AH21" s="327"/>
      <c r="AI21" s="377"/>
      <c r="AJ21" s="378"/>
      <c r="AK21" s="378"/>
      <c r="AL21" s="378"/>
      <c r="AM21" s="378"/>
      <c r="AN21" s="378"/>
      <c r="AO21" s="343"/>
      <c r="AP21" s="344"/>
    </row>
    <row r="22" spans="1:46" ht="18" customHeight="1" x14ac:dyDescent="0.15">
      <c r="B22" s="383">
        <v>6</v>
      </c>
      <c r="C22" s="319">
        <v>0.45833333333333331</v>
      </c>
      <c r="D22" s="320"/>
      <c r="E22" s="321"/>
      <c r="F22" s="325"/>
      <c r="G22" s="326"/>
      <c r="H22" s="326"/>
      <c r="I22" s="327"/>
      <c r="J22" s="387" t="str">
        <f>IF(AS22="","",VLOOKUP(AS22,U10組合せ!$B$6:$I$14,2*$AS$1+1,FALSE))</f>
        <v>FCみらい</v>
      </c>
      <c r="K22" s="349"/>
      <c r="L22" s="349"/>
      <c r="M22" s="349"/>
      <c r="N22" s="349"/>
      <c r="O22" s="349"/>
      <c r="P22" s="350"/>
      <c r="Q22" s="388">
        <f t="shared" ref="Q22" si="8">IF(OR(S22="",S23=""),"",S22+S23)</f>
        <v>0</v>
      </c>
      <c r="R22" s="389"/>
      <c r="S22" s="39">
        <v>0</v>
      </c>
      <c r="T22" s="140" t="s">
        <v>143</v>
      </c>
      <c r="U22" s="39">
        <v>2</v>
      </c>
      <c r="V22" s="388">
        <f t="shared" ref="V22" si="9">IF(OR(U22="",U23=""),"",U22+U23)</f>
        <v>6</v>
      </c>
      <c r="W22" s="389"/>
      <c r="X22" s="352" t="str">
        <f>IF(AT22="","",VLOOKUP(AT22,U10組合せ!$B$6:$I$14,2*$AS$1+1,FALSE))</f>
        <v>ブラッドレスSS</v>
      </c>
      <c r="Y22" s="349"/>
      <c r="Z22" s="349"/>
      <c r="AA22" s="349"/>
      <c r="AB22" s="349"/>
      <c r="AC22" s="349"/>
      <c r="AD22" s="353"/>
      <c r="AE22" s="325"/>
      <c r="AF22" s="326"/>
      <c r="AG22" s="326"/>
      <c r="AH22" s="327"/>
      <c r="AI22" s="377" t="str">
        <f ca="1">DBCS(INDIRECT("U10対戦スケジュール!c"&amp;(ROW())/2+2))</f>
        <v>９／１／１</v>
      </c>
      <c r="AJ22" s="378"/>
      <c r="AK22" s="378"/>
      <c r="AL22" s="378"/>
      <c r="AM22" s="378"/>
      <c r="AN22" s="378"/>
      <c r="AO22" s="388" t="s">
        <v>144</v>
      </c>
      <c r="AP22" s="399"/>
      <c r="AS22" s="18">
        <v>2</v>
      </c>
      <c r="AT22" s="18">
        <v>3</v>
      </c>
    </row>
    <row r="23" spans="1:46" ht="18" customHeight="1" x14ac:dyDescent="0.15">
      <c r="B23" s="383"/>
      <c r="C23" s="319"/>
      <c r="D23" s="320"/>
      <c r="E23" s="321"/>
      <c r="F23" s="325"/>
      <c r="G23" s="326"/>
      <c r="H23" s="326"/>
      <c r="I23" s="327"/>
      <c r="J23" s="331"/>
      <c r="K23" s="331"/>
      <c r="L23" s="331"/>
      <c r="M23" s="331"/>
      <c r="N23" s="331"/>
      <c r="O23" s="331"/>
      <c r="P23" s="332"/>
      <c r="Q23" s="343"/>
      <c r="R23" s="347"/>
      <c r="S23" s="38">
        <v>0</v>
      </c>
      <c r="T23" s="139" t="s">
        <v>143</v>
      </c>
      <c r="U23" s="38">
        <v>4</v>
      </c>
      <c r="V23" s="343"/>
      <c r="W23" s="347"/>
      <c r="X23" s="335"/>
      <c r="Y23" s="331"/>
      <c r="Z23" s="331"/>
      <c r="AA23" s="331"/>
      <c r="AB23" s="331"/>
      <c r="AC23" s="331"/>
      <c r="AD23" s="336"/>
      <c r="AE23" s="325"/>
      <c r="AF23" s="326"/>
      <c r="AG23" s="326"/>
      <c r="AH23" s="327"/>
      <c r="AI23" s="377"/>
      <c r="AJ23" s="378"/>
      <c r="AK23" s="378"/>
      <c r="AL23" s="378"/>
      <c r="AM23" s="378"/>
      <c r="AN23" s="378"/>
      <c r="AO23" s="343"/>
      <c r="AP23" s="344"/>
    </row>
    <row r="24" spans="1:46" ht="18" customHeight="1" x14ac:dyDescent="0.15">
      <c r="B24" s="383">
        <v>7</v>
      </c>
      <c r="C24" s="319">
        <v>0.47916666666666669</v>
      </c>
      <c r="D24" s="320"/>
      <c r="E24" s="321"/>
      <c r="F24" s="325"/>
      <c r="G24" s="326"/>
      <c r="H24" s="326"/>
      <c r="I24" s="327"/>
      <c r="J24" s="387" t="str">
        <f>IF(AS24="","",VLOOKUP(AS24,U10組合せ!$B$6:$I$14,2*$AS$1+1,FALSE))</f>
        <v>カテット白沢SS</v>
      </c>
      <c r="K24" s="349"/>
      <c r="L24" s="349"/>
      <c r="M24" s="349"/>
      <c r="N24" s="349"/>
      <c r="O24" s="349"/>
      <c r="P24" s="350"/>
      <c r="Q24" s="388">
        <f t="shared" ref="Q24" si="10">IF(OR(S24="",S25=""),"",S24+S25)</f>
        <v>0</v>
      </c>
      <c r="R24" s="389"/>
      <c r="S24" s="39">
        <v>0</v>
      </c>
      <c r="T24" s="140" t="s">
        <v>143</v>
      </c>
      <c r="U24" s="39">
        <v>0</v>
      </c>
      <c r="V24" s="388">
        <f t="shared" ref="V24" si="11">IF(OR(U24="",U25=""),"",U24+U25)</f>
        <v>0</v>
      </c>
      <c r="W24" s="389"/>
      <c r="X24" s="352" t="str">
        <f>IF(AT24="","",VLOOKUP(AT24,U10組合せ!$B$6:$I$14,2*$AS$1+1,FALSE))</f>
        <v>FCグランディール</v>
      </c>
      <c r="Y24" s="349"/>
      <c r="Z24" s="349"/>
      <c r="AA24" s="349"/>
      <c r="AB24" s="349"/>
      <c r="AC24" s="349"/>
      <c r="AD24" s="353"/>
      <c r="AE24" s="325"/>
      <c r="AF24" s="326"/>
      <c r="AG24" s="326"/>
      <c r="AH24" s="327"/>
      <c r="AI24" s="377" t="str">
        <f ca="1">DBCS(INDIRECT("U10対戦スケジュール!c"&amp;(ROW())/2+2))</f>
        <v>６／７／７</v>
      </c>
      <c r="AJ24" s="378"/>
      <c r="AK24" s="378"/>
      <c r="AL24" s="378"/>
      <c r="AM24" s="378"/>
      <c r="AN24" s="378"/>
      <c r="AO24" s="388" t="s">
        <v>144</v>
      </c>
      <c r="AP24" s="399"/>
      <c r="AS24" s="18">
        <v>4</v>
      </c>
      <c r="AT24" s="18">
        <v>5</v>
      </c>
    </row>
    <row r="25" spans="1:46" ht="18" customHeight="1" x14ac:dyDescent="0.15">
      <c r="B25" s="383"/>
      <c r="C25" s="319"/>
      <c r="D25" s="320"/>
      <c r="E25" s="321"/>
      <c r="F25" s="325"/>
      <c r="G25" s="326"/>
      <c r="H25" s="326"/>
      <c r="I25" s="327"/>
      <c r="J25" s="331"/>
      <c r="K25" s="331"/>
      <c r="L25" s="331"/>
      <c r="M25" s="331"/>
      <c r="N25" s="331"/>
      <c r="O25" s="331"/>
      <c r="P25" s="332"/>
      <c r="Q25" s="343"/>
      <c r="R25" s="347"/>
      <c r="S25" s="38">
        <v>0</v>
      </c>
      <c r="T25" s="139" t="s">
        <v>143</v>
      </c>
      <c r="U25" s="38">
        <v>0</v>
      </c>
      <c r="V25" s="343"/>
      <c r="W25" s="347"/>
      <c r="X25" s="335"/>
      <c r="Y25" s="331"/>
      <c r="Z25" s="331"/>
      <c r="AA25" s="331"/>
      <c r="AB25" s="331"/>
      <c r="AC25" s="331"/>
      <c r="AD25" s="336"/>
      <c r="AE25" s="325"/>
      <c r="AF25" s="326"/>
      <c r="AG25" s="326"/>
      <c r="AH25" s="327"/>
      <c r="AI25" s="377"/>
      <c r="AJ25" s="378"/>
      <c r="AK25" s="378"/>
      <c r="AL25" s="378"/>
      <c r="AM25" s="378"/>
      <c r="AN25" s="378"/>
      <c r="AO25" s="343"/>
      <c r="AP25" s="344"/>
    </row>
    <row r="26" spans="1:46" ht="18" customHeight="1" x14ac:dyDescent="0.15">
      <c r="B26" s="383">
        <v>8</v>
      </c>
      <c r="C26" s="319">
        <v>0.5</v>
      </c>
      <c r="D26" s="320">
        <v>0.4375</v>
      </c>
      <c r="E26" s="321"/>
      <c r="F26" s="325"/>
      <c r="G26" s="326"/>
      <c r="H26" s="326"/>
      <c r="I26" s="327"/>
      <c r="J26" s="387" t="str">
        <f>IF(AS26="","",VLOOKUP(AS26,U10組合せ!$B$6:$I$14,2*$AS$1+1,FALSE))</f>
        <v>富士見SSS</v>
      </c>
      <c r="K26" s="349"/>
      <c r="L26" s="349"/>
      <c r="M26" s="349"/>
      <c r="N26" s="349"/>
      <c r="O26" s="349"/>
      <c r="P26" s="350"/>
      <c r="Q26" s="388">
        <f t="shared" ref="Q26" si="12">IF(OR(S26="",S27=""),"",S26+S27)</f>
        <v>1</v>
      </c>
      <c r="R26" s="389"/>
      <c r="S26" s="39">
        <v>1</v>
      </c>
      <c r="T26" s="140" t="s">
        <v>143</v>
      </c>
      <c r="U26" s="39">
        <v>0</v>
      </c>
      <c r="V26" s="388">
        <f t="shared" ref="V26" si="13">IF(OR(U26="",U27=""),"",U26+U27)</f>
        <v>1</v>
      </c>
      <c r="W26" s="389"/>
      <c r="X26" s="352" t="str">
        <f>IF(AT26="","",VLOOKUP(AT26,U10組合せ!$B$6:$I$14,2*$AS$1+1,FALSE))</f>
        <v>国本JSC</v>
      </c>
      <c r="Y26" s="349"/>
      <c r="Z26" s="349"/>
      <c r="AA26" s="349"/>
      <c r="AB26" s="349"/>
      <c r="AC26" s="349"/>
      <c r="AD26" s="353"/>
      <c r="AE26" s="325"/>
      <c r="AF26" s="326"/>
      <c r="AG26" s="326"/>
      <c r="AH26" s="327"/>
      <c r="AI26" s="377" t="str">
        <f ca="1">DBCS(INDIRECT("U10対戦スケジュール!c"&amp;(ROW())/2+2))</f>
        <v>８／９／９</v>
      </c>
      <c r="AJ26" s="378"/>
      <c r="AK26" s="378"/>
      <c r="AL26" s="378"/>
      <c r="AM26" s="378"/>
      <c r="AN26" s="378"/>
      <c r="AO26" s="388" t="s">
        <v>144</v>
      </c>
      <c r="AP26" s="399"/>
      <c r="AS26" s="18">
        <v>6</v>
      </c>
      <c r="AT26" s="18">
        <v>7</v>
      </c>
    </row>
    <row r="27" spans="1:46" ht="18" customHeight="1" x14ac:dyDescent="0.15">
      <c r="B27" s="383"/>
      <c r="C27" s="319"/>
      <c r="D27" s="320"/>
      <c r="E27" s="321"/>
      <c r="F27" s="325"/>
      <c r="G27" s="326"/>
      <c r="H27" s="326"/>
      <c r="I27" s="327"/>
      <c r="J27" s="331"/>
      <c r="K27" s="331"/>
      <c r="L27" s="331"/>
      <c r="M27" s="331"/>
      <c r="N27" s="331"/>
      <c r="O27" s="331"/>
      <c r="P27" s="332"/>
      <c r="Q27" s="343"/>
      <c r="R27" s="347"/>
      <c r="S27" s="38">
        <v>0</v>
      </c>
      <c r="T27" s="139" t="s">
        <v>143</v>
      </c>
      <c r="U27" s="38">
        <v>1</v>
      </c>
      <c r="V27" s="343"/>
      <c r="W27" s="347"/>
      <c r="X27" s="335"/>
      <c r="Y27" s="331"/>
      <c r="Z27" s="331"/>
      <c r="AA27" s="331"/>
      <c r="AB27" s="331"/>
      <c r="AC27" s="331"/>
      <c r="AD27" s="336"/>
      <c r="AE27" s="325"/>
      <c r="AF27" s="326"/>
      <c r="AG27" s="326"/>
      <c r="AH27" s="327"/>
      <c r="AI27" s="377"/>
      <c r="AJ27" s="378"/>
      <c r="AK27" s="378"/>
      <c r="AL27" s="378"/>
      <c r="AM27" s="378"/>
      <c r="AN27" s="378"/>
      <c r="AO27" s="343"/>
      <c r="AP27" s="344"/>
    </row>
    <row r="28" spans="1:46" ht="18" customHeight="1" x14ac:dyDescent="0.15">
      <c r="B28" s="382">
        <v>9</v>
      </c>
      <c r="C28" s="316">
        <v>0.52083333333333337</v>
      </c>
      <c r="D28" s="317">
        <v>0.4375</v>
      </c>
      <c r="E28" s="318"/>
      <c r="F28" s="404"/>
      <c r="G28" s="405"/>
      <c r="H28" s="405"/>
      <c r="I28" s="406"/>
      <c r="J28" s="394" t="str">
        <f>IF(AS28="","",VLOOKUP(AS28,U10組合せ!$B$6:$I$14,2*$AS$1+1,FALSE))</f>
        <v>FCペンサーレ</v>
      </c>
      <c r="K28" s="395"/>
      <c r="L28" s="395"/>
      <c r="M28" s="395"/>
      <c r="N28" s="395"/>
      <c r="O28" s="395"/>
      <c r="P28" s="396"/>
      <c r="Q28" s="345">
        <f t="shared" ref="Q28" si="14">IF(OR(S28="",S29=""),"",S28+S29)</f>
        <v>2</v>
      </c>
      <c r="R28" s="346"/>
      <c r="S28" s="37">
        <v>1</v>
      </c>
      <c r="T28" s="138" t="s">
        <v>143</v>
      </c>
      <c r="U28" s="37">
        <v>0</v>
      </c>
      <c r="V28" s="345">
        <f t="shared" ref="V28" si="15">IF(OR(U28="",U29=""),"",U28+U29)</f>
        <v>1</v>
      </c>
      <c r="W28" s="346"/>
      <c r="X28" s="400" t="str">
        <f>IF(AT28="","",VLOOKUP(AT28,U10組合せ!$B$6:$I$14,2*$AS$1+1,FALSE))</f>
        <v>石井FC</v>
      </c>
      <c r="Y28" s="395"/>
      <c r="Z28" s="395"/>
      <c r="AA28" s="395"/>
      <c r="AB28" s="395"/>
      <c r="AC28" s="395"/>
      <c r="AD28" s="401"/>
      <c r="AE28" s="404"/>
      <c r="AF28" s="405"/>
      <c r="AG28" s="405"/>
      <c r="AH28" s="406"/>
      <c r="AI28" s="375" t="str">
        <f ca="1">DBCS(INDIRECT("U10対戦スケジュール!c"&amp;(ROW())/2+2))</f>
        <v>４／５／５</v>
      </c>
      <c r="AJ28" s="379"/>
      <c r="AK28" s="379"/>
      <c r="AL28" s="379"/>
      <c r="AM28" s="379"/>
      <c r="AN28" s="379"/>
      <c r="AO28" s="345" t="s">
        <v>144</v>
      </c>
      <c r="AP28" s="412"/>
      <c r="AS28" s="18">
        <v>8</v>
      </c>
      <c r="AT28" s="18">
        <v>9</v>
      </c>
    </row>
    <row r="29" spans="1:46" ht="18" customHeight="1" thickBot="1" x14ac:dyDescent="0.2">
      <c r="B29" s="384"/>
      <c r="C29" s="414"/>
      <c r="D29" s="415"/>
      <c r="E29" s="416"/>
      <c r="F29" s="407"/>
      <c r="G29" s="408"/>
      <c r="H29" s="408"/>
      <c r="I29" s="409"/>
      <c r="J29" s="397"/>
      <c r="K29" s="397"/>
      <c r="L29" s="397"/>
      <c r="M29" s="397"/>
      <c r="N29" s="397"/>
      <c r="O29" s="397"/>
      <c r="P29" s="398"/>
      <c r="Q29" s="410"/>
      <c r="R29" s="411"/>
      <c r="S29" s="40">
        <v>1</v>
      </c>
      <c r="T29" s="141" t="s">
        <v>143</v>
      </c>
      <c r="U29" s="40">
        <v>1</v>
      </c>
      <c r="V29" s="410"/>
      <c r="W29" s="411"/>
      <c r="X29" s="402"/>
      <c r="Y29" s="397"/>
      <c r="Z29" s="397"/>
      <c r="AA29" s="397"/>
      <c r="AB29" s="397"/>
      <c r="AC29" s="397"/>
      <c r="AD29" s="403"/>
      <c r="AE29" s="407"/>
      <c r="AF29" s="408"/>
      <c r="AG29" s="408"/>
      <c r="AH29" s="409"/>
      <c r="AI29" s="380"/>
      <c r="AJ29" s="381"/>
      <c r="AK29" s="381"/>
      <c r="AL29" s="381"/>
      <c r="AM29" s="381"/>
      <c r="AN29" s="381"/>
      <c r="AO29" s="410"/>
      <c r="AP29" s="413"/>
    </row>
    <row r="30" spans="1:46" s="16" customFormat="1" ht="18" customHeight="1" thickBot="1" x14ac:dyDescent="0.2">
      <c r="A30" s="23"/>
      <c r="B30" s="24"/>
      <c r="C30" s="25"/>
      <c r="D30" s="25"/>
      <c r="E30" s="25"/>
      <c r="F30" s="24"/>
      <c r="G30" s="24"/>
      <c r="H30" s="24"/>
      <c r="I30" s="24"/>
      <c r="J30" s="24"/>
      <c r="K30" s="31"/>
      <c r="L30" s="31"/>
      <c r="M30" s="32"/>
      <c r="N30" s="33"/>
      <c r="O30" s="32"/>
      <c r="P30" s="31"/>
      <c r="Q30" s="31"/>
      <c r="R30" s="24"/>
      <c r="S30" s="24"/>
      <c r="T30" s="24"/>
      <c r="U30" s="24"/>
      <c r="V30" s="24"/>
      <c r="W30" s="41"/>
      <c r="X30" s="41"/>
      <c r="Y30" s="41"/>
      <c r="Z30" s="41"/>
      <c r="AA30" s="41"/>
      <c r="AB30" s="41"/>
      <c r="AC30" s="45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S30" s="46"/>
      <c r="AT30" s="46"/>
    </row>
    <row r="31" spans="1:46" ht="18" customHeight="1" x14ac:dyDescent="0.15">
      <c r="B31" s="18"/>
      <c r="C31" s="18"/>
      <c r="D31" s="313" t="s">
        <v>145</v>
      </c>
      <c r="E31" s="314"/>
      <c r="F31" s="314"/>
      <c r="G31" s="314"/>
      <c r="H31" s="314"/>
      <c r="I31" s="314"/>
      <c r="J31" s="314" t="s">
        <v>139</v>
      </c>
      <c r="K31" s="314"/>
      <c r="L31" s="314"/>
      <c r="M31" s="314"/>
      <c r="N31" s="314"/>
      <c r="O31" s="314"/>
      <c r="P31" s="314"/>
      <c r="Q31" s="314"/>
      <c r="R31" s="314" t="s">
        <v>146</v>
      </c>
      <c r="S31" s="314"/>
      <c r="T31" s="314"/>
      <c r="U31" s="314"/>
      <c r="V31" s="314"/>
      <c r="W31" s="314"/>
      <c r="X31" s="314"/>
      <c r="Y31" s="314"/>
      <c r="Z31" s="314"/>
      <c r="AA31" s="314" t="s">
        <v>147</v>
      </c>
      <c r="AB31" s="314"/>
      <c r="AC31" s="314"/>
      <c r="AD31" s="314" t="s">
        <v>148</v>
      </c>
      <c r="AE31" s="314"/>
      <c r="AF31" s="314"/>
      <c r="AG31" s="314"/>
      <c r="AH31" s="314"/>
      <c r="AI31" s="314"/>
      <c r="AJ31" s="314"/>
      <c r="AK31" s="314"/>
      <c r="AL31" s="314"/>
      <c r="AM31" s="315"/>
      <c r="AN31" s="18"/>
      <c r="AO31" s="18"/>
      <c r="AP31" s="18"/>
    </row>
    <row r="32" spans="1:46" ht="18" customHeight="1" x14ac:dyDescent="0.15">
      <c r="B32" s="18"/>
      <c r="C32" s="18"/>
      <c r="D32" s="354" t="s">
        <v>149</v>
      </c>
      <c r="E32" s="355"/>
      <c r="F32" s="355"/>
      <c r="G32" s="355"/>
      <c r="H32" s="355"/>
      <c r="I32" s="355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7"/>
      <c r="AB32" s="357"/>
      <c r="AC32" s="357"/>
      <c r="AD32" s="358"/>
      <c r="AE32" s="358"/>
      <c r="AF32" s="358"/>
      <c r="AG32" s="358"/>
      <c r="AH32" s="358"/>
      <c r="AI32" s="358"/>
      <c r="AJ32" s="358"/>
      <c r="AK32" s="358"/>
      <c r="AL32" s="358"/>
      <c r="AM32" s="359"/>
      <c r="AN32" s="18"/>
      <c r="AO32" s="18"/>
      <c r="AP32" s="18"/>
    </row>
    <row r="33" spans="1:46" ht="18" customHeight="1" x14ac:dyDescent="0.15">
      <c r="B33" s="18"/>
      <c r="C33" s="18"/>
      <c r="D33" s="360" t="s">
        <v>149</v>
      </c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2"/>
      <c r="AE33" s="362"/>
      <c r="AF33" s="362"/>
      <c r="AG33" s="362"/>
      <c r="AH33" s="362"/>
      <c r="AI33" s="362"/>
      <c r="AJ33" s="362"/>
      <c r="AK33" s="362"/>
      <c r="AL33" s="362"/>
      <c r="AM33" s="363"/>
      <c r="AN33" s="18"/>
      <c r="AO33" s="18"/>
      <c r="AP33" s="18"/>
    </row>
    <row r="34" spans="1:46" ht="18" customHeight="1" thickBot="1" x14ac:dyDescent="0.2">
      <c r="B34" s="18"/>
      <c r="C34" s="18"/>
      <c r="D34" s="364" t="s">
        <v>150</v>
      </c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5"/>
      <c r="AC34" s="365"/>
      <c r="AD34" s="366"/>
      <c r="AE34" s="366"/>
      <c r="AF34" s="366"/>
      <c r="AG34" s="366"/>
      <c r="AH34" s="366"/>
      <c r="AI34" s="366"/>
      <c r="AJ34" s="366"/>
      <c r="AK34" s="366"/>
      <c r="AL34" s="366"/>
      <c r="AM34" s="367"/>
      <c r="AN34" s="18"/>
      <c r="AO34" s="18"/>
      <c r="AP34" s="18"/>
    </row>
    <row r="35" spans="1:46" ht="18" customHeight="1" x14ac:dyDescent="0.15">
      <c r="A35" s="277" t="s">
        <v>388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01"/>
    </row>
    <row r="36" spans="1:46" ht="18" customHeight="1" x14ac:dyDescent="0.15">
      <c r="A36" s="278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01"/>
    </row>
    <row r="37" spans="1:46" ht="18" customHeight="1" x14ac:dyDescent="0.15">
      <c r="A37" s="278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01"/>
    </row>
    <row r="38" spans="1:46" ht="18" customHeight="1" x14ac:dyDescent="0.15">
      <c r="B38" s="18"/>
      <c r="C38" s="279" t="s">
        <v>29</v>
      </c>
      <c r="D38" s="279"/>
      <c r="E38" s="279"/>
      <c r="F38" s="279"/>
      <c r="G38" s="282" t="str">
        <f>U10対戦スケジュール!D20</f>
        <v>豊郷北小学校</v>
      </c>
      <c r="H38" s="279"/>
      <c r="I38" s="279"/>
      <c r="J38" s="279"/>
      <c r="K38" s="279"/>
      <c r="L38" s="279"/>
      <c r="M38" s="279"/>
      <c r="N38" s="279"/>
      <c r="O38" s="279"/>
      <c r="P38" s="279" t="s">
        <v>43</v>
      </c>
      <c r="Q38" s="279"/>
      <c r="R38" s="279"/>
      <c r="S38" s="279"/>
      <c r="T38" s="282" t="str">
        <f>U10対戦スケジュール!D21</f>
        <v>豊郷JFC宇都宮</v>
      </c>
      <c r="U38" s="279"/>
      <c r="V38" s="279"/>
      <c r="W38" s="279"/>
      <c r="X38" s="279"/>
      <c r="Y38" s="279"/>
      <c r="Z38" s="279"/>
      <c r="AA38" s="279"/>
      <c r="AB38" s="279"/>
      <c r="AC38" s="279" t="s">
        <v>136</v>
      </c>
      <c r="AD38" s="279"/>
      <c r="AE38" s="279"/>
      <c r="AF38" s="279"/>
      <c r="AG38" s="284">
        <f>U10組合せ!B17</f>
        <v>43737</v>
      </c>
      <c r="AH38" s="285"/>
      <c r="AI38" s="285"/>
      <c r="AJ38" s="285"/>
      <c r="AK38" s="285"/>
      <c r="AL38" s="285"/>
      <c r="AM38" s="286">
        <f>AG38</f>
        <v>43737</v>
      </c>
      <c r="AN38" s="286"/>
      <c r="AO38" s="287"/>
      <c r="AP38" s="26"/>
    </row>
    <row r="39" spans="1:46" ht="18" customHeight="1" x14ac:dyDescent="0.15">
      <c r="B39" s="18"/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42"/>
      <c r="X39" s="42"/>
      <c r="Y39" s="42"/>
      <c r="Z39" s="42"/>
      <c r="AA39" s="42"/>
      <c r="AB39" s="42"/>
      <c r="AC39" s="42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</row>
    <row r="40" spans="1:46" ht="18" customHeight="1" x14ac:dyDescent="0.15">
      <c r="B40" s="18"/>
      <c r="C40" s="368">
        <v>1</v>
      </c>
      <c r="D40" s="368"/>
      <c r="E40" s="369" t="str">
        <f>$E$6</f>
        <v>豊郷JFC宇都宮</v>
      </c>
      <c r="F40" s="369"/>
      <c r="G40" s="369"/>
      <c r="H40" s="369"/>
      <c r="I40" s="369"/>
      <c r="J40" s="369"/>
      <c r="K40" s="369"/>
      <c r="L40" s="369"/>
      <c r="M40" s="369"/>
      <c r="N40" s="369"/>
      <c r="O40" s="34"/>
      <c r="P40" s="34"/>
      <c r="Q40" s="368">
        <v>4</v>
      </c>
      <c r="R40" s="368"/>
      <c r="S40" s="369" t="str">
        <f>$S$6</f>
        <v>カテット白沢SS</v>
      </c>
      <c r="T40" s="369"/>
      <c r="U40" s="369"/>
      <c r="V40" s="369"/>
      <c r="W40" s="369"/>
      <c r="X40" s="369"/>
      <c r="Y40" s="369"/>
      <c r="Z40" s="369"/>
      <c r="AA40" s="369"/>
      <c r="AB40" s="369"/>
      <c r="AC40" s="47"/>
      <c r="AD40" s="48"/>
      <c r="AE40" s="368">
        <v>7</v>
      </c>
      <c r="AF40" s="368"/>
      <c r="AG40" s="369" t="str">
        <f>$AG$6</f>
        <v>国本JSC</v>
      </c>
      <c r="AH40" s="369"/>
      <c r="AI40" s="369"/>
      <c r="AJ40" s="369"/>
      <c r="AK40" s="369"/>
      <c r="AL40" s="369"/>
      <c r="AM40" s="369"/>
      <c r="AN40" s="369"/>
      <c r="AO40" s="369"/>
      <c r="AP40" s="369"/>
    </row>
    <row r="41" spans="1:46" ht="18" customHeight="1" x14ac:dyDescent="0.15">
      <c r="B41" s="18"/>
      <c r="C41" s="295">
        <v>2</v>
      </c>
      <c r="D41" s="295"/>
      <c r="E41" s="370" t="str">
        <f>$E$7</f>
        <v>FCみらい</v>
      </c>
      <c r="F41" s="370"/>
      <c r="G41" s="370"/>
      <c r="H41" s="370"/>
      <c r="I41" s="370"/>
      <c r="J41" s="370"/>
      <c r="K41" s="370"/>
      <c r="L41" s="370"/>
      <c r="M41" s="370"/>
      <c r="N41" s="370"/>
      <c r="O41" s="34"/>
      <c r="P41" s="34"/>
      <c r="Q41" s="295">
        <v>5</v>
      </c>
      <c r="R41" s="295"/>
      <c r="S41" s="370" t="str">
        <f>$S$7</f>
        <v>FCグランディール</v>
      </c>
      <c r="T41" s="370"/>
      <c r="U41" s="370"/>
      <c r="V41" s="370"/>
      <c r="W41" s="370"/>
      <c r="X41" s="370"/>
      <c r="Y41" s="370"/>
      <c r="Z41" s="370"/>
      <c r="AA41" s="370"/>
      <c r="AB41" s="370"/>
      <c r="AC41" s="47"/>
      <c r="AD41" s="48"/>
      <c r="AE41" s="295">
        <v>8</v>
      </c>
      <c r="AF41" s="295"/>
      <c r="AG41" s="370" t="str">
        <f>$AG$7</f>
        <v>FCペンサーレ</v>
      </c>
      <c r="AH41" s="370"/>
      <c r="AI41" s="370"/>
      <c r="AJ41" s="370"/>
      <c r="AK41" s="370"/>
      <c r="AL41" s="370"/>
      <c r="AM41" s="370"/>
      <c r="AN41" s="370"/>
      <c r="AO41" s="370"/>
      <c r="AP41" s="370"/>
    </row>
    <row r="42" spans="1:46" ht="18" customHeight="1" x14ac:dyDescent="0.15">
      <c r="B42" s="18"/>
      <c r="C42" s="371">
        <v>3</v>
      </c>
      <c r="D42" s="371"/>
      <c r="E42" s="372" t="str">
        <f>$E$8</f>
        <v>ブラッドレスSS</v>
      </c>
      <c r="F42" s="372"/>
      <c r="G42" s="372"/>
      <c r="H42" s="372"/>
      <c r="I42" s="372"/>
      <c r="J42" s="372"/>
      <c r="K42" s="372"/>
      <c r="L42" s="372"/>
      <c r="M42" s="372"/>
      <c r="N42" s="372"/>
      <c r="O42" s="34"/>
      <c r="P42" s="34"/>
      <c r="Q42" s="371">
        <v>6</v>
      </c>
      <c r="R42" s="371"/>
      <c r="S42" s="372" t="str">
        <f>$S$8</f>
        <v>富士見SSS</v>
      </c>
      <c r="T42" s="372"/>
      <c r="U42" s="372"/>
      <c r="V42" s="372"/>
      <c r="W42" s="372"/>
      <c r="X42" s="372"/>
      <c r="Y42" s="372"/>
      <c r="Z42" s="372"/>
      <c r="AA42" s="372"/>
      <c r="AB42" s="372"/>
      <c r="AC42" s="47"/>
      <c r="AD42" s="48"/>
      <c r="AE42" s="371">
        <v>9</v>
      </c>
      <c r="AF42" s="371"/>
      <c r="AG42" s="372" t="str">
        <f>$AG$8</f>
        <v>石井FC</v>
      </c>
      <c r="AH42" s="372"/>
      <c r="AI42" s="372"/>
      <c r="AJ42" s="372"/>
      <c r="AK42" s="372"/>
      <c r="AL42" s="372"/>
      <c r="AM42" s="372"/>
      <c r="AN42" s="372"/>
      <c r="AO42" s="372"/>
      <c r="AP42" s="372"/>
    </row>
    <row r="43" spans="1:46" ht="18" customHeight="1" x14ac:dyDescent="0.15">
      <c r="B43" s="18"/>
      <c r="C43" s="28"/>
      <c r="D43" s="27"/>
      <c r="E43" s="27"/>
      <c r="F43" s="27"/>
      <c r="G43" s="27"/>
      <c r="H43" s="27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27"/>
      <c r="U43" s="35"/>
      <c r="V43" s="27"/>
      <c r="W43" s="35"/>
      <c r="X43" s="27"/>
      <c r="Y43" s="35"/>
      <c r="Z43" s="27"/>
      <c r="AA43" s="35"/>
      <c r="AB43" s="27"/>
      <c r="AC43" s="27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</row>
    <row r="44" spans="1:46" ht="18" customHeight="1" x14ac:dyDescent="0.15">
      <c r="B44" s="18" t="s">
        <v>377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</row>
    <row r="45" spans="1:46" ht="18" customHeight="1" thickBot="1" x14ac:dyDescent="0.2">
      <c r="B45" s="22"/>
      <c r="C45" s="302" t="s">
        <v>137</v>
      </c>
      <c r="D45" s="303"/>
      <c r="E45" s="304"/>
      <c r="F45" s="305" t="s">
        <v>138</v>
      </c>
      <c r="G45" s="306"/>
      <c r="H45" s="306"/>
      <c r="I45" s="307"/>
      <c r="J45" s="303" t="s">
        <v>139</v>
      </c>
      <c r="K45" s="306"/>
      <c r="L45" s="306"/>
      <c r="M45" s="306"/>
      <c r="N45" s="306"/>
      <c r="O45" s="306"/>
      <c r="P45" s="308"/>
      <c r="Q45" s="309" t="s">
        <v>140</v>
      </c>
      <c r="R45" s="309"/>
      <c r="S45" s="309"/>
      <c r="T45" s="309"/>
      <c r="U45" s="309"/>
      <c r="V45" s="309"/>
      <c r="W45" s="309"/>
      <c r="X45" s="310" t="s">
        <v>139</v>
      </c>
      <c r="Y45" s="306"/>
      <c r="Z45" s="306"/>
      <c r="AA45" s="306"/>
      <c r="AB45" s="306"/>
      <c r="AC45" s="306"/>
      <c r="AD45" s="307"/>
      <c r="AE45" s="305" t="s">
        <v>138</v>
      </c>
      <c r="AF45" s="306"/>
      <c r="AG45" s="306"/>
      <c r="AH45" s="307"/>
      <c r="AI45" s="311" t="s">
        <v>141</v>
      </c>
      <c r="AJ45" s="312"/>
      <c r="AK45" s="312"/>
      <c r="AL45" s="312"/>
      <c r="AM45" s="312"/>
      <c r="AN45" s="312"/>
      <c r="AO45" s="310" t="s">
        <v>142</v>
      </c>
      <c r="AP45" s="304"/>
    </row>
    <row r="46" spans="1:46" ht="18" customHeight="1" x14ac:dyDescent="0.15">
      <c r="B46" s="382">
        <v>1</v>
      </c>
      <c r="C46" s="316">
        <v>0.35416666666666669</v>
      </c>
      <c r="D46" s="317"/>
      <c r="E46" s="318"/>
      <c r="F46" s="322"/>
      <c r="G46" s="323"/>
      <c r="H46" s="323"/>
      <c r="I46" s="324"/>
      <c r="J46" s="328" t="str">
        <f>IF(AS46="","",VLOOKUP(AS46,U10組合せ!$B$6:$I$14,2*$AS$1+1,FALSE))</f>
        <v>豊郷JFC宇都宮</v>
      </c>
      <c r="K46" s="329"/>
      <c r="L46" s="329"/>
      <c r="M46" s="329"/>
      <c r="N46" s="329"/>
      <c r="O46" s="329"/>
      <c r="P46" s="330"/>
      <c r="Q46" s="345">
        <f>IF(OR(S46="",S47=""),"",S46+S47)</f>
        <v>0</v>
      </c>
      <c r="R46" s="346"/>
      <c r="S46" s="37">
        <v>0</v>
      </c>
      <c r="T46" s="138" t="s">
        <v>143</v>
      </c>
      <c r="U46" s="37">
        <v>0</v>
      </c>
      <c r="V46" s="345">
        <f>IF(OR(U46="",U47=""),"",U46+U47)</f>
        <v>1</v>
      </c>
      <c r="W46" s="346"/>
      <c r="X46" s="333" t="str">
        <f>IF(AT46="","",VLOOKUP(AT46,U10組合せ!$B$6:$I$14,2*$AS$1+1,FALSE))</f>
        <v>ブラッドレスSS</v>
      </c>
      <c r="Y46" s="329"/>
      <c r="Z46" s="329"/>
      <c r="AA46" s="329"/>
      <c r="AB46" s="329"/>
      <c r="AC46" s="329"/>
      <c r="AD46" s="334"/>
      <c r="AE46" s="322"/>
      <c r="AF46" s="323"/>
      <c r="AG46" s="323"/>
      <c r="AH46" s="324"/>
      <c r="AI46" s="373" t="str">
        <f ca="1">DBCS(INDIRECT("U10対戦スケジュール!c"&amp;(ROW())/2-1))</f>
        <v>６／８／８</v>
      </c>
      <c r="AJ46" s="374"/>
      <c r="AK46" s="374"/>
      <c r="AL46" s="374"/>
      <c r="AM46" s="374"/>
      <c r="AN46" s="374"/>
      <c r="AO46" s="341" t="s">
        <v>144</v>
      </c>
      <c r="AP46" s="342"/>
      <c r="AS46" s="18">
        <v>1</v>
      </c>
      <c r="AT46" s="18">
        <v>3</v>
      </c>
    </row>
    <row r="47" spans="1:46" ht="18" customHeight="1" x14ac:dyDescent="0.15">
      <c r="B47" s="383"/>
      <c r="C47" s="319"/>
      <c r="D47" s="320"/>
      <c r="E47" s="321"/>
      <c r="F47" s="325"/>
      <c r="G47" s="326"/>
      <c r="H47" s="326"/>
      <c r="I47" s="327"/>
      <c r="J47" s="331"/>
      <c r="K47" s="331"/>
      <c r="L47" s="331"/>
      <c r="M47" s="331"/>
      <c r="N47" s="331"/>
      <c r="O47" s="331"/>
      <c r="P47" s="332"/>
      <c r="Q47" s="343"/>
      <c r="R47" s="347"/>
      <c r="S47" s="38">
        <v>0</v>
      </c>
      <c r="T47" s="139" t="s">
        <v>143</v>
      </c>
      <c r="U47" s="38">
        <v>1</v>
      </c>
      <c r="V47" s="343"/>
      <c r="W47" s="347"/>
      <c r="X47" s="335"/>
      <c r="Y47" s="331"/>
      <c r="Z47" s="331"/>
      <c r="AA47" s="331"/>
      <c r="AB47" s="331"/>
      <c r="AC47" s="331"/>
      <c r="AD47" s="336"/>
      <c r="AE47" s="325"/>
      <c r="AF47" s="326"/>
      <c r="AG47" s="326"/>
      <c r="AH47" s="327"/>
      <c r="AI47" s="375"/>
      <c r="AJ47" s="376"/>
      <c r="AK47" s="376"/>
      <c r="AL47" s="376"/>
      <c r="AM47" s="376"/>
      <c r="AN47" s="376"/>
      <c r="AO47" s="343"/>
      <c r="AP47" s="344"/>
    </row>
    <row r="48" spans="1:46" ht="18" customHeight="1" x14ac:dyDescent="0.15">
      <c r="B48" s="383">
        <v>2</v>
      </c>
      <c r="C48" s="319">
        <v>0.375</v>
      </c>
      <c r="D48" s="320">
        <v>0.4375</v>
      </c>
      <c r="E48" s="321"/>
      <c r="F48" s="325"/>
      <c r="G48" s="326"/>
      <c r="H48" s="326"/>
      <c r="I48" s="327"/>
      <c r="J48" s="387" t="str">
        <f>IF(AS48="","",VLOOKUP(AS48,U10組合せ!$B$6:$I$14,2*$AS$1+1,FALSE))</f>
        <v>富士見SSS</v>
      </c>
      <c r="K48" s="349"/>
      <c r="L48" s="349"/>
      <c r="M48" s="349"/>
      <c r="N48" s="349"/>
      <c r="O48" s="349"/>
      <c r="P48" s="350"/>
      <c r="Q48" s="388">
        <f t="shared" ref="Q48" si="16">IF(OR(S48="",S49=""),"",S48+S49)</f>
        <v>0</v>
      </c>
      <c r="R48" s="389"/>
      <c r="S48" s="39">
        <v>0</v>
      </c>
      <c r="T48" s="140" t="s">
        <v>143</v>
      </c>
      <c r="U48" s="39">
        <v>0</v>
      </c>
      <c r="V48" s="388">
        <f t="shared" ref="V48" si="17">IF(OR(U48="",U49=""),"",U48+U49)</f>
        <v>0</v>
      </c>
      <c r="W48" s="389"/>
      <c r="X48" s="352" t="str">
        <f>IF(AT48="","",VLOOKUP(AT48,U10組合せ!$B$6:$I$14,2*$AS$1+1,FALSE))</f>
        <v>FCペンサーレ</v>
      </c>
      <c r="Y48" s="349"/>
      <c r="Z48" s="349"/>
      <c r="AA48" s="349"/>
      <c r="AB48" s="349"/>
      <c r="AC48" s="349"/>
      <c r="AD48" s="353"/>
      <c r="AE48" s="325"/>
      <c r="AF48" s="326"/>
      <c r="AG48" s="326"/>
      <c r="AH48" s="327"/>
      <c r="AI48" s="377" t="str">
        <f ca="1">DBCS(INDIRECT("U10対戦スケジュール!c"&amp;(ROW())/2-1))</f>
        <v>１／３／３</v>
      </c>
      <c r="AJ48" s="378"/>
      <c r="AK48" s="378"/>
      <c r="AL48" s="378"/>
      <c r="AM48" s="378"/>
      <c r="AN48" s="378"/>
      <c r="AO48" s="388" t="s">
        <v>144</v>
      </c>
      <c r="AP48" s="399"/>
      <c r="AS48" s="18">
        <v>6</v>
      </c>
      <c r="AT48" s="18">
        <v>8</v>
      </c>
    </row>
    <row r="49" spans="1:46" ht="18" customHeight="1" x14ac:dyDescent="0.15">
      <c r="B49" s="383"/>
      <c r="C49" s="319"/>
      <c r="D49" s="320"/>
      <c r="E49" s="321"/>
      <c r="F49" s="325"/>
      <c r="G49" s="326"/>
      <c r="H49" s="326"/>
      <c r="I49" s="327"/>
      <c r="J49" s="331"/>
      <c r="K49" s="331"/>
      <c r="L49" s="331"/>
      <c r="M49" s="331"/>
      <c r="N49" s="331"/>
      <c r="O49" s="331"/>
      <c r="P49" s="332"/>
      <c r="Q49" s="343"/>
      <c r="R49" s="347"/>
      <c r="S49" s="38">
        <v>0</v>
      </c>
      <c r="T49" s="139" t="s">
        <v>143</v>
      </c>
      <c r="U49" s="38">
        <v>0</v>
      </c>
      <c r="V49" s="343"/>
      <c r="W49" s="347"/>
      <c r="X49" s="335"/>
      <c r="Y49" s="331"/>
      <c r="Z49" s="331"/>
      <c r="AA49" s="331"/>
      <c r="AB49" s="331"/>
      <c r="AC49" s="331"/>
      <c r="AD49" s="336"/>
      <c r="AE49" s="325"/>
      <c r="AF49" s="326"/>
      <c r="AG49" s="326"/>
      <c r="AH49" s="327"/>
      <c r="AI49" s="377"/>
      <c r="AJ49" s="378"/>
      <c r="AK49" s="378"/>
      <c r="AL49" s="378"/>
      <c r="AM49" s="378"/>
      <c r="AN49" s="378"/>
      <c r="AO49" s="343"/>
      <c r="AP49" s="344"/>
    </row>
    <row r="50" spans="1:46" ht="18" customHeight="1" x14ac:dyDescent="0.15">
      <c r="B50" s="383">
        <v>3</v>
      </c>
      <c r="C50" s="319">
        <v>0.39583333333333331</v>
      </c>
      <c r="D50" s="320"/>
      <c r="E50" s="321"/>
      <c r="F50" s="325"/>
      <c r="G50" s="326"/>
      <c r="H50" s="326"/>
      <c r="I50" s="327"/>
      <c r="J50" s="387" t="str">
        <f>IF(AS50="","",VLOOKUP(AS50,U10組合せ!$B$6:$I$14,2*$AS$1+1,FALSE))</f>
        <v>FCみらい</v>
      </c>
      <c r="K50" s="349"/>
      <c r="L50" s="349"/>
      <c r="M50" s="349"/>
      <c r="N50" s="349"/>
      <c r="O50" s="349"/>
      <c r="P50" s="350"/>
      <c r="Q50" s="388">
        <f t="shared" ref="Q50" si="18">IF(OR(S50="",S51=""),"",S50+S51)</f>
        <v>1</v>
      </c>
      <c r="R50" s="389"/>
      <c r="S50" s="39">
        <v>1</v>
      </c>
      <c r="T50" s="140" t="s">
        <v>143</v>
      </c>
      <c r="U50" s="39">
        <v>0</v>
      </c>
      <c r="V50" s="388">
        <f t="shared" ref="V50" si="19">IF(OR(U50="",U51=""),"",U50+U51)</f>
        <v>1</v>
      </c>
      <c r="W50" s="389"/>
      <c r="X50" s="352" t="str">
        <f>IF(AT50="","",VLOOKUP(AT50,U10組合せ!$B$6:$I$14,2*$AS$1+1,FALSE))</f>
        <v>カテット白沢SS</v>
      </c>
      <c r="Y50" s="349"/>
      <c r="Z50" s="349"/>
      <c r="AA50" s="349"/>
      <c r="AB50" s="349"/>
      <c r="AC50" s="349"/>
      <c r="AD50" s="353"/>
      <c r="AE50" s="325"/>
      <c r="AF50" s="326"/>
      <c r="AG50" s="326"/>
      <c r="AH50" s="327"/>
      <c r="AI50" s="377" t="str">
        <f ca="1">DBCS(INDIRECT("U10対戦スケジュール!c"&amp;(ROW())/2-1))</f>
        <v>７／９／９</v>
      </c>
      <c r="AJ50" s="378"/>
      <c r="AK50" s="378"/>
      <c r="AL50" s="378"/>
      <c r="AM50" s="378"/>
      <c r="AN50" s="378"/>
      <c r="AO50" s="388" t="s">
        <v>144</v>
      </c>
      <c r="AP50" s="399"/>
      <c r="AS50" s="18">
        <v>2</v>
      </c>
      <c r="AT50" s="18">
        <v>4</v>
      </c>
    </row>
    <row r="51" spans="1:46" ht="18" customHeight="1" x14ac:dyDescent="0.15">
      <c r="B51" s="383"/>
      <c r="C51" s="319"/>
      <c r="D51" s="320"/>
      <c r="E51" s="321"/>
      <c r="F51" s="325"/>
      <c r="G51" s="326"/>
      <c r="H51" s="326"/>
      <c r="I51" s="327"/>
      <c r="J51" s="331"/>
      <c r="K51" s="331"/>
      <c r="L51" s="331"/>
      <c r="M51" s="331"/>
      <c r="N51" s="331"/>
      <c r="O51" s="331"/>
      <c r="P51" s="332"/>
      <c r="Q51" s="343"/>
      <c r="R51" s="347"/>
      <c r="S51" s="38">
        <v>0</v>
      </c>
      <c r="T51" s="139" t="s">
        <v>143</v>
      </c>
      <c r="U51" s="38">
        <v>1</v>
      </c>
      <c r="V51" s="343"/>
      <c r="W51" s="347"/>
      <c r="X51" s="335"/>
      <c r="Y51" s="331"/>
      <c r="Z51" s="331"/>
      <c r="AA51" s="331"/>
      <c r="AB51" s="331"/>
      <c r="AC51" s="331"/>
      <c r="AD51" s="336"/>
      <c r="AE51" s="325"/>
      <c r="AF51" s="326"/>
      <c r="AG51" s="326"/>
      <c r="AH51" s="327"/>
      <c r="AI51" s="377"/>
      <c r="AJ51" s="378"/>
      <c r="AK51" s="378"/>
      <c r="AL51" s="378"/>
      <c r="AM51" s="378"/>
      <c r="AN51" s="378"/>
      <c r="AO51" s="343"/>
      <c r="AP51" s="344"/>
    </row>
    <row r="52" spans="1:46" ht="18" customHeight="1" x14ac:dyDescent="0.15">
      <c r="B52" s="383">
        <v>4</v>
      </c>
      <c r="C52" s="319">
        <v>0.41666666666666669</v>
      </c>
      <c r="D52" s="320">
        <v>0.4375</v>
      </c>
      <c r="E52" s="321"/>
      <c r="F52" s="325"/>
      <c r="G52" s="326"/>
      <c r="H52" s="326"/>
      <c r="I52" s="327"/>
      <c r="J52" s="387" t="str">
        <f>IF(AS52="","",VLOOKUP(AS52,U10組合せ!$B$6:$I$14,2*$AS$1+1,FALSE))</f>
        <v>国本JSC</v>
      </c>
      <c r="K52" s="349"/>
      <c r="L52" s="349"/>
      <c r="M52" s="349"/>
      <c r="N52" s="349"/>
      <c r="O52" s="349"/>
      <c r="P52" s="350"/>
      <c r="Q52" s="388">
        <f t="shared" ref="Q52" si="20">IF(OR(S52="",S53=""),"",S52+S53)</f>
        <v>0</v>
      </c>
      <c r="R52" s="389"/>
      <c r="S52" s="39">
        <v>0</v>
      </c>
      <c r="T52" s="140" t="s">
        <v>143</v>
      </c>
      <c r="U52" s="39">
        <v>0</v>
      </c>
      <c r="V52" s="388">
        <f t="shared" ref="V52" si="21">IF(OR(U52="",U53=""),"",U52+U53)</f>
        <v>1</v>
      </c>
      <c r="W52" s="389"/>
      <c r="X52" s="352" t="str">
        <f>IF(AT52="","",VLOOKUP(AT52,U10組合せ!$B$6:$I$14,2*$AS$1+1,FALSE))</f>
        <v>石井FC</v>
      </c>
      <c r="Y52" s="349"/>
      <c r="Z52" s="349"/>
      <c r="AA52" s="349"/>
      <c r="AB52" s="349"/>
      <c r="AC52" s="349"/>
      <c r="AD52" s="353"/>
      <c r="AE52" s="325"/>
      <c r="AF52" s="326"/>
      <c r="AG52" s="326"/>
      <c r="AH52" s="327"/>
      <c r="AI52" s="377" t="str">
        <f ca="1">DBCS(INDIRECT("U10対戦スケジュール!c"&amp;(ROW())/2-1))</f>
        <v>２／４／４</v>
      </c>
      <c r="AJ52" s="378"/>
      <c r="AK52" s="378"/>
      <c r="AL52" s="378"/>
      <c r="AM52" s="378"/>
      <c r="AN52" s="378"/>
      <c r="AO52" s="388" t="s">
        <v>144</v>
      </c>
      <c r="AP52" s="399"/>
      <c r="AS52" s="18">
        <v>7</v>
      </c>
      <c r="AT52" s="18">
        <v>9</v>
      </c>
    </row>
    <row r="53" spans="1:46" ht="18" customHeight="1" x14ac:dyDescent="0.15">
      <c r="B53" s="383"/>
      <c r="C53" s="319"/>
      <c r="D53" s="320"/>
      <c r="E53" s="321"/>
      <c r="F53" s="325"/>
      <c r="G53" s="326"/>
      <c r="H53" s="326"/>
      <c r="I53" s="327"/>
      <c r="J53" s="331"/>
      <c r="K53" s="331"/>
      <c r="L53" s="331"/>
      <c r="M53" s="331"/>
      <c r="N53" s="331"/>
      <c r="O53" s="331"/>
      <c r="P53" s="332"/>
      <c r="Q53" s="343"/>
      <c r="R53" s="347"/>
      <c r="S53" s="38">
        <v>0</v>
      </c>
      <c r="T53" s="139" t="s">
        <v>143</v>
      </c>
      <c r="U53" s="38">
        <v>1</v>
      </c>
      <c r="V53" s="343"/>
      <c r="W53" s="347"/>
      <c r="X53" s="335"/>
      <c r="Y53" s="331"/>
      <c r="Z53" s="331"/>
      <c r="AA53" s="331"/>
      <c r="AB53" s="331"/>
      <c r="AC53" s="331"/>
      <c r="AD53" s="336"/>
      <c r="AE53" s="325"/>
      <c r="AF53" s="326"/>
      <c r="AG53" s="326"/>
      <c r="AH53" s="327"/>
      <c r="AI53" s="377"/>
      <c r="AJ53" s="378"/>
      <c r="AK53" s="378"/>
      <c r="AL53" s="378"/>
      <c r="AM53" s="378"/>
      <c r="AN53" s="378"/>
      <c r="AO53" s="343"/>
      <c r="AP53" s="344"/>
    </row>
    <row r="54" spans="1:46" ht="18" customHeight="1" x14ac:dyDescent="0.15">
      <c r="B54" s="383">
        <v>5</v>
      </c>
      <c r="C54" s="319">
        <v>0.4375</v>
      </c>
      <c r="D54" s="320"/>
      <c r="E54" s="321"/>
      <c r="F54" s="325"/>
      <c r="G54" s="326"/>
      <c r="H54" s="326"/>
      <c r="I54" s="327"/>
      <c r="J54" s="387" t="str">
        <f>IF(AS54="","",VLOOKUP(AS54,U10組合せ!$B$6:$I$14,2*$AS$1+1,FALSE))</f>
        <v>ブラッドレスSS</v>
      </c>
      <c r="K54" s="349"/>
      <c r="L54" s="349"/>
      <c r="M54" s="349"/>
      <c r="N54" s="349"/>
      <c r="O54" s="349"/>
      <c r="P54" s="350"/>
      <c r="Q54" s="388">
        <f t="shared" ref="Q54" si="22">IF(OR(S54="",S55=""),"",S54+S55)</f>
        <v>0</v>
      </c>
      <c r="R54" s="389"/>
      <c r="S54" s="39">
        <v>0</v>
      </c>
      <c r="T54" s="140" t="s">
        <v>143</v>
      </c>
      <c r="U54" s="39">
        <v>0</v>
      </c>
      <c r="V54" s="388">
        <f t="shared" ref="V54" si="23">IF(OR(U54="",U55=""),"",U54+U55)</f>
        <v>0</v>
      </c>
      <c r="W54" s="389"/>
      <c r="X54" s="352" t="str">
        <f>IF(AT54="","",VLOOKUP(AT54,U10組合せ!$B$6:$I$14,2*$AS$1+1,FALSE))</f>
        <v>FCグランディール</v>
      </c>
      <c r="Y54" s="349"/>
      <c r="Z54" s="349"/>
      <c r="AA54" s="349"/>
      <c r="AB54" s="349"/>
      <c r="AC54" s="349"/>
      <c r="AD54" s="353"/>
      <c r="AE54" s="325"/>
      <c r="AF54" s="326"/>
      <c r="AG54" s="326"/>
      <c r="AH54" s="327"/>
      <c r="AI54" s="377" t="str">
        <f ca="1">DBCS(INDIRECT("U10対戦スケジュール!c"&amp;(ROW())/2-1))</f>
        <v>８／１／１</v>
      </c>
      <c r="AJ54" s="378"/>
      <c r="AK54" s="378"/>
      <c r="AL54" s="378"/>
      <c r="AM54" s="378"/>
      <c r="AN54" s="378"/>
      <c r="AO54" s="388" t="s">
        <v>144</v>
      </c>
      <c r="AP54" s="399"/>
      <c r="AS54" s="18">
        <v>3</v>
      </c>
      <c r="AT54" s="18">
        <v>5</v>
      </c>
    </row>
    <row r="55" spans="1:46" ht="18" customHeight="1" x14ac:dyDescent="0.15">
      <c r="B55" s="383"/>
      <c r="C55" s="319"/>
      <c r="D55" s="320"/>
      <c r="E55" s="321"/>
      <c r="F55" s="325"/>
      <c r="G55" s="326"/>
      <c r="H55" s="326"/>
      <c r="I55" s="327"/>
      <c r="J55" s="331"/>
      <c r="K55" s="331"/>
      <c r="L55" s="331"/>
      <c r="M55" s="331"/>
      <c r="N55" s="331"/>
      <c r="O55" s="331"/>
      <c r="P55" s="332"/>
      <c r="Q55" s="343"/>
      <c r="R55" s="347"/>
      <c r="S55" s="38">
        <v>0</v>
      </c>
      <c r="T55" s="139" t="s">
        <v>143</v>
      </c>
      <c r="U55" s="38">
        <v>0</v>
      </c>
      <c r="V55" s="343"/>
      <c r="W55" s="347"/>
      <c r="X55" s="335"/>
      <c r="Y55" s="331"/>
      <c r="Z55" s="331"/>
      <c r="AA55" s="331"/>
      <c r="AB55" s="331"/>
      <c r="AC55" s="331"/>
      <c r="AD55" s="336"/>
      <c r="AE55" s="325"/>
      <c r="AF55" s="326"/>
      <c r="AG55" s="326"/>
      <c r="AH55" s="327"/>
      <c r="AI55" s="377"/>
      <c r="AJ55" s="378"/>
      <c r="AK55" s="378"/>
      <c r="AL55" s="378"/>
      <c r="AM55" s="378"/>
      <c r="AN55" s="378"/>
      <c r="AO55" s="343"/>
      <c r="AP55" s="344"/>
    </row>
    <row r="56" spans="1:46" ht="18" customHeight="1" x14ac:dyDescent="0.15">
      <c r="B56" s="383">
        <v>6</v>
      </c>
      <c r="C56" s="319">
        <v>0.45833333333333331</v>
      </c>
      <c r="D56" s="320"/>
      <c r="E56" s="321"/>
      <c r="F56" s="325"/>
      <c r="G56" s="326"/>
      <c r="H56" s="326"/>
      <c r="I56" s="327"/>
      <c r="J56" s="387" t="str">
        <f>IF(AS56="","",VLOOKUP(AS56,U10組合せ!$B$6:$I$14,2*$AS$1+1,FALSE))</f>
        <v>FCペンサーレ</v>
      </c>
      <c r="K56" s="349"/>
      <c r="L56" s="349"/>
      <c r="M56" s="349"/>
      <c r="N56" s="349"/>
      <c r="O56" s="349"/>
      <c r="P56" s="350"/>
      <c r="Q56" s="388">
        <f t="shared" ref="Q56" si="24">IF(OR(S56="",S57=""),"",S56+S57)</f>
        <v>0</v>
      </c>
      <c r="R56" s="389"/>
      <c r="S56" s="39">
        <v>0</v>
      </c>
      <c r="T56" s="140" t="s">
        <v>143</v>
      </c>
      <c r="U56" s="39">
        <v>0</v>
      </c>
      <c r="V56" s="388">
        <f t="shared" ref="V56" si="25">IF(OR(U56="",U57=""),"",U56+U57)</f>
        <v>0</v>
      </c>
      <c r="W56" s="389"/>
      <c r="X56" s="352" t="str">
        <f>IF(AT56="","",VLOOKUP(AT56,U10組合せ!$B$6:$I$14,2*$AS$1+1,FALSE))</f>
        <v>豊郷JFC宇都宮</v>
      </c>
      <c r="Y56" s="349"/>
      <c r="Z56" s="349"/>
      <c r="AA56" s="349"/>
      <c r="AB56" s="349"/>
      <c r="AC56" s="349"/>
      <c r="AD56" s="353"/>
      <c r="AE56" s="325"/>
      <c r="AF56" s="326"/>
      <c r="AG56" s="326"/>
      <c r="AH56" s="327"/>
      <c r="AI56" s="377" t="str">
        <f ca="1">DBCS(INDIRECT("U10対戦スケジュール!c"&amp;(ROW())/2-1))</f>
        <v>３／５／５</v>
      </c>
      <c r="AJ56" s="378"/>
      <c r="AK56" s="378"/>
      <c r="AL56" s="378"/>
      <c r="AM56" s="378"/>
      <c r="AN56" s="378"/>
      <c r="AO56" s="388" t="s">
        <v>144</v>
      </c>
      <c r="AP56" s="399"/>
      <c r="AS56" s="18">
        <v>8</v>
      </c>
      <c r="AT56" s="18">
        <v>1</v>
      </c>
    </row>
    <row r="57" spans="1:46" ht="18" customHeight="1" x14ac:dyDescent="0.15">
      <c r="B57" s="383"/>
      <c r="C57" s="319"/>
      <c r="D57" s="320"/>
      <c r="E57" s="321"/>
      <c r="F57" s="325"/>
      <c r="G57" s="326"/>
      <c r="H57" s="326"/>
      <c r="I57" s="327"/>
      <c r="J57" s="331"/>
      <c r="K57" s="331"/>
      <c r="L57" s="331"/>
      <c r="M57" s="331"/>
      <c r="N57" s="331"/>
      <c r="O57" s="331"/>
      <c r="P57" s="332"/>
      <c r="Q57" s="343"/>
      <c r="R57" s="347"/>
      <c r="S57" s="38">
        <v>0</v>
      </c>
      <c r="T57" s="139" t="s">
        <v>143</v>
      </c>
      <c r="U57" s="38">
        <v>0</v>
      </c>
      <c r="V57" s="343"/>
      <c r="W57" s="347"/>
      <c r="X57" s="335"/>
      <c r="Y57" s="331"/>
      <c r="Z57" s="331"/>
      <c r="AA57" s="331"/>
      <c r="AB57" s="331"/>
      <c r="AC57" s="331"/>
      <c r="AD57" s="336"/>
      <c r="AE57" s="325"/>
      <c r="AF57" s="326"/>
      <c r="AG57" s="326"/>
      <c r="AH57" s="327"/>
      <c r="AI57" s="377"/>
      <c r="AJ57" s="378"/>
      <c r="AK57" s="378"/>
      <c r="AL57" s="378"/>
      <c r="AM57" s="378"/>
      <c r="AN57" s="378"/>
      <c r="AO57" s="343"/>
      <c r="AP57" s="344"/>
    </row>
    <row r="58" spans="1:46" ht="18" customHeight="1" x14ac:dyDescent="0.15">
      <c r="B58" s="383">
        <v>7</v>
      </c>
      <c r="C58" s="319">
        <v>0.47916666666666669</v>
      </c>
      <c r="D58" s="320"/>
      <c r="E58" s="321"/>
      <c r="F58" s="325"/>
      <c r="G58" s="326"/>
      <c r="H58" s="326"/>
      <c r="I58" s="327"/>
      <c r="J58" s="387" t="str">
        <f>IF(AS58="","",VLOOKUP(AS58,U10組合せ!$B$6:$I$14,2*$AS$1+1,FALSE))</f>
        <v>カテット白沢SS</v>
      </c>
      <c r="K58" s="349"/>
      <c r="L58" s="349"/>
      <c r="M58" s="349"/>
      <c r="N58" s="349"/>
      <c r="O58" s="349"/>
      <c r="P58" s="350"/>
      <c r="Q58" s="388">
        <f t="shared" ref="Q58" si="26">IF(OR(S58="",S59=""),"",S58+S59)</f>
        <v>3</v>
      </c>
      <c r="R58" s="389"/>
      <c r="S58" s="39">
        <v>2</v>
      </c>
      <c r="T58" s="140" t="s">
        <v>143</v>
      </c>
      <c r="U58" s="39">
        <v>0</v>
      </c>
      <c r="V58" s="388">
        <f t="shared" ref="V58" si="27">IF(OR(U58="",U59=""),"",U58+U59)</f>
        <v>0</v>
      </c>
      <c r="W58" s="389"/>
      <c r="X58" s="352" t="str">
        <f>IF(AT58="","",VLOOKUP(AT58,U10組合せ!$B$6:$I$14,2*$AS$1+1,FALSE))</f>
        <v>富士見SSS</v>
      </c>
      <c r="Y58" s="349"/>
      <c r="Z58" s="349"/>
      <c r="AA58" s="349"/>
      <c r="AB58" s="349"/>
      <c r="AC58" s="349"/>
      <c r="AD58" s="353"/>
      <c r="AE58" s="325"/>
      <c r="AF58" s="326"/>
      <c r="AG58" s="326"/>
      <c r="AH58" s="327"/>
      <c r="AI58" s="377" t="str">
        <f ca="1">DBCS(INDIRECT("U10対戦スケジュール!c"&amp;(ROW())/2-1))</f>
        <v>９／２／２</v>
      </c>
      <c r="AJ58" s="378"/>
      <c r="AK58" s="378"/>
      <c r="AL58" s="378"/>
      <c r="AM58" s="378"/>
      <c r="AN58" s="378"/>
      <c r="AO58" s="388" t="s">
        <v>144</v>
      </c>
      <c r="AP58" s="399"/>
      <c r="AS58" s="18">
        <v>4</v>
      </c>
      <c r="AT58" s="18">
        <v>6</v>
      </c>
    </row>
    <row r="59" spans="1:46" ht="18" customHeight="1" x14ac:dyDescent="0.15">
      <c r="B59" s="383"/>
      <c r="C59" s="319"/>
      <c r="D59" s="320"/>
      <c r="E59" s="321"/>
      <c r="F59" s="325"/>
      <c r="G59" s="326"/>
      <c r="H59" s="326"/>
      <c r="I59" s="327"/>
      <c r="J59" s="331"/>
      <c r="K59" s="331"/>
      <c r="L59" s="331"/>
      <c r="M59" s="331"/>
      <c r="N59" s="331"/>
      <c r="O59" s="331"/>
      <c r="P59" s="332"/>
      <c r="Q59" s="343"/>
      <c r="R59" s="347"/>
      <c r="S59" s="38">
        <v>1</v>
      </c>
      <c r="T59" s="139" t="s">
        <v>143</v>
      </c>
      <c r="U59" s="38">
        <v>0</v>
      </c>
      <c r="V59" s="343"/>
      <c r="W59" s="347"/>
      <c r="X59" s="335"/>
      <c r="Y59" s="331"/>
      <c r="Z59" s="331"/>
      <c r="AA59" s="331"/>
      <c r="AB59" s="331"/>
      <c r="AC59" s="331"/>
      <c r="AD59" s="336"/>
      <c r="AE59" s="325"/>
      <c r="AF59" s="326"/>
      <c r="AG59" s="326"/>
      <c r="AH59" s="327"/>
      <c r="AI59" s="377"/>
      <c r="AJ59" s="378"/>
      <c r="AK59" s="378"/>
      <c r="AL59" s="378"/>
      <c r="AM59" s="378"/>
      <c r="AN59" s="378"/>
      <c r="AO59" s="343"/>
      <c r="AP59" s="344"/>
    </row>
    <row r="60" spans="1:46" ht="18" customHeight="1" x14ac:dyDescent="0.15">
      <c r="B60" s="385">
        <v>8</v>
      </c>
      <c r="C60" s="319">
        <v>0.5</v>
      </c>
      <c r="D60" s="320">
        <v>0.4375</v>
      </c>
      <c r="E60" s="321"/>
      <c r="F60" s="417"/>
      <c r="G60" s="418"/>
      <c r="H60" s="418"/>
      <c r="I60" s="419"/>
      <c r="J60" s="348" t="str">
        <f>IF(AS60="","",VLOOKUP(AS60,U10組合せ!$B$6:$I$14,2*$AS$1+1,FALSE))</f>
        <v>石井FC</v>
      </c>
      <c r="K60" s="349"/>
      <c r="L60" s="349"/>
      <c r="M60" s="349"/>
      <c r="N60" s="349"/>
      <c r="O60" s="349"/>
      <c r="P60" s="350"/>
      <c r="Q60" s="388">
        <f t="shared" ref="Q60" si="28">IF(OR(S60="",S61=""),"",S60+S61)</f>
        <v>0</v>
      </c>
      <c r="R60" s="389"/>
      <c r="S60" s="39">
        <v>0</v>
      </c>
      <c r="T60" s="140" t="s">
        <v>143</v>
      </c>
      <c r="U60" s="39">
        <v>0</v>
      </c>
      <c r="V60" s="388">
        <f t="shared" ref="V60" si="29">IF(OR(U60="",U61=""),"",U60+U61)</f>
        <v>0</v>
      </c>
      <c r="W60" s="389"/>
      <c r="X60" s="352" t="str">
        <f>IF(AT60="","",VLOOKUP(AT60,U10組合せ!$B$6:$I$14,2*$AS$1+1,FALSE))</f>
        <v>FCみらい</v>
      </c>
      <c r="Y60" s="349"/>
      <c r="Z60" s="349"/>
      <c r="AA60" s="349"/>
      <c r="AB60" s="349"/>
      <c r="AC60" s="349"/>
      <c r="AD60" s="353"/>
      <c r="AE60" s="417"/>
      <c r="AF60" s="418"/>
      <c r="AG60" s="418"/>
      <c r="AH60" s="419"/>
      <c r="AI60" s="377" t="str">
        <f ca="1">DBCS(INDIRECT("U10対戦スケジュール!c"&amp;(ROW())/2-1))</f>
        <v>５／７／７</v>
      </c>
      <c r="AJ60" s="378"/>
      <c r="AK60" s="378"/>
      <c r="AL60" s="378"/>
      <c r="AM60" s="378"/>
      <c r="AN60" s="378"/>
      <c r="AO60" s="388" t="s">
        <v>144</v>
      </c>
      <c r="AP60" s="399"/>
      <c r="AS60" s="18">
        <v>9</v>
      </c>
      <c r="AT60" s="18">
        <v>2</v>
      </c>
    </row>
    <row r="61" spans="1:46" ht="18" customHeight="1" x14ac:dyDescent="0.15">
      <c r="B61" s="386"/>
      <c r="C61" s="319"/>
      <c r="D61" s="320"/>
      <c r="E61" s="321"/>
      <c r="F61" s="404"/>
      <c r="G61" s="405"/>
      <c r="H61" s="405"/>
      <c r="I61" s="406"/>
      <c r="J61" s="351"/>
      <c r="K61" s="331"/>
      <c r="L61" s="331"/>
      <c r="M61" s="331"/>
      <c r="N61" s="331"/>
      <c r="O61" s="331"/>
      <c r="P61" s="332"/>
      <c r="Q61" s="343"/>
      <c r="R61" s="347"/>
      <c r="S61" s="38">
        <v>0</v>
      </c>
      <c r="T61" s="139" t="s">
        <v>143</v>
      </c>
      <c r="U61" s="38">
        <v>0</v>
      </c>
      <c r="V61" s="343"/>
      <c r="W61" s="347"/>
      <c r="X61" s="335"/>
      <c r="Y61" s="331"/>
      <c r="Z61" s="331"/>
      <c r="AA61" s="331"/>
      <c r="AB61" s="331"/>
      <c r="AC61" s="331"/>
      <c r="AD61" s="336"/>
      <c r="AE61" s="404"/>
      <c r="AF61" s="405"/>
      <c r="AG61" s="405"/>
      <c r="AH61" s="406"/>
      <c r="AI61" s="377"/>
      <c r="AJ61" s="378"/>
      <c r="AK61" s="378"/>
      <c r="AL61" s="378"/>
      <c r="AM61" s="378"/>
      <c r="AN61" s="378"/>
      <c r="AO61" s="343"/>
      <c r="AP61" s="344"/>
    </row>
    <row r="62" spans="1:46" s="16" customFormat="1" ht="18" customHeight="1" x14ac:dyDescent="0.15">
      <c r="A62" s="23"/>
      <c r="B62" s="382">
        <v>9</v>
      </c>
      <c r="C62" s="316">
        <v>0.52083333333333337</v>
      </c>
      <c r="D62" s="317">
        <v>0.4375</v>
      </c>
      <c r="E62" s="318"/>
      <c r="F62" s="404"/>
      <c r="G62" s="405"/>
      <c r="H62" s="405"/>
      <c r="I62" s="406"/>
      <c r="J62" s="394" t="str">
        <f>IF(AS62="","",VLOOKUP(AS62,U10組合せ!$B$6:$I$14,2*$AS$1+1,FALSE))</f>
        <v>FCグランディール</v>
      </c>
      <c r="K62" s="395"/>
      <c r="L62" s="395"/>
      <c r="M62" s="395"/>
      <c r="N62" s="395"/>
      <c r="O62" s="395"/>
      <c r="P62" s="396"/>
      <c r="Q62" s="345">
        <f t="shared" ref="Q62" si="30">IF(OR(S62="",S63=""),"",S62+S63)</f>
        <v>1</v>
      </c>
      <c r="R62" s="346"/>
      <c r="S62" s="37">
        <v>0</v>
      </c>
      <c r="T62" s="138" t="s">
        <v>143</v>
      </c>
      <c r="U62" s="37">
        <v>0</v>
      </c>
      <c r="V62" s="345">
        <f t="shared" ref="V62" si="31">IF(OR(U62="",U63=""),"",U62+U63)</f>
        <v>1</v>
      </c>
      <c r="W62" s="346"/>
      <c r="X62" s="400" t="str">
        <f>IF(AT62="","",VLOOKUP(AT62,U10組合せ!$B$6:$I$14,2*$AS$1+1,FALSE))</f>
        <v>国本JSC</v>
      </c>
      <c r="Y62" s="395"/>
      <c r="Z62" s="395"/>
      <c r="AA62" s="395"/>
      <c r="AB62" s="395"/>
      <c r="AC62" s="395"/>
      <c r="AD62" s="401"/>
      <c r="AE62" s="404"/>
      <c r="AF62" s="405"/>
      <c r="AG62" s="405"/>
      <c r="AH62" s="406"/>
      <c r="AI62" s="375" t="str">
        <f ca="1">DBCS(INDIRECT("U10対戦スケジュール!c"&amp;(ROW())/2-1))</f>
        <v>４／６／６</v>
      </c>
      <c r="AJ62" s="379"/>
      <c r="AK62" s="379"/>
      <c r="AL62" s="379"/>
      <c r="AM62" s="379"/>
      <c r="AN62" s="379"/>
      <c r="AO62" s="345" t="s">
        <v>144</v>
      </c>
      <c r="AP62" s="412"/>
      <c r="AQ62" s="17"/>
      <c r="AS62" s="46">
        <v>5</v>
      </c>
      <c r="AT62" s="46">
        <v>7</v>
      </c>
    </row>
    <row r="63" spans="1:46" ht="18" customHeight="1" thickBot="1" x14ac:dyDescent="0.2">
      <c r="B63" s="384"/>
      <c r="C63" s="414"/>
      <c r="D63" s="415"/>
      <c r="E63" s="416"/>
      <c r="F63" s="407"/>
      <c r="G63" s="408"/>
      <c r="H63" s="408"/>
      <c r="I63" s="409"/>
      <c r="J63" s="397"/>
      <c r="K63" s="397"/>
      <c r="L63" s="397"/>
      <c r="M63" s="397"/>
      <c r="N63" s="397"/>
      <c r="O63" s="397"/>
      <c r="P63" s="398"/>
      <c r="Q63" s="410"/>
      <c r="R63" s="411"/>
      <c r="S63" s="40">
        <v>1</v>
      </c>
      <c r="T63" s="141" t="s">
        <v>143</v>
      </c>
      <c r="U63" s="40">
        <v>1</v>
      </c>
      <c r="V63" s="410"/>
      <c r="W63" s="411"/>
      <c r="X63" s="402"/>
      <c r="Y63" s="397"/>
      <c r="Z63" s="397"/>
      <c r="AA63" s="397"/>
      <c r="AB63" s="397"/>
      <c r="AC63" s="397"/>
      <c r="AD63" s="403"/>
      <c r="AE63" s="407"/>
      <c r="AF63" s="408"/>
      <c r="AG63" s="408"/>
      <c r="AH63" s="409"/>
      <c r="AI63" s="380"/>
      <c r="AJ63" s="381"/>
      <c r="AK63" s="381"/>
      <c r="AL63" s="381"/>
      <c r="AM63" s="381"/>
      <c r="AN63" s="381"/>
      <c r="AO63" s="410"/>
      <c r="AP63" s="413"/>
    </row>
    <row r="64" spans="1:46" ht="18" customHeight="1" thickBot="1" x14ac:dyDescent="0.2">
      <c r="B64" s="24"/>
      <c r="C64" s="25"/>
      <c r="D64" s="25"/>
      <c r="E64" s="25"/>
      <c r="F64" s="24"/>
      <c r="G64" s="24"/>
      <c r="H64" s="24"/>
      <c r="I64" s="24"/>
      <c r="J64" s="24"/>
      <c r="K64" s="31"/>
      <c r="L64" s="31"/>
      <c r="M64" s="32"/>
      <c r="N64" s="33"/>
      <c r="O64" s="32"/>
      <c r="P64" s="31"/>
      <c r="Q64" s="31"/>
      <c r="R64" s="24"/>
      <c r="S64" s="24"/>
      <c r="T64" s="24"/>
      <c r="U64" s="24"/>
      <c r="V64" s="24"/>
      <c r="W64" s="41"/>
      <c r="X64" s="41"/>
      <c r="Y64" s="41"/>
      <c r="Z64" s="41"/>
      <c r="AA64" s="41"/>
      <c r="AB64" s="41"/>
      <c r="AC64" s="45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16"/>
    </row>
    <row r="65" spans="1:46" ht="18" customHeight="1" x14ac:dyDescent="0.15">
      <c r="B65" s="18"/>
      <c r="C65" s="18"/>
      <c r="D65" s="313" t="s">
        <v>145</v>
      </c>
      <c r="E65" s="314"/>
      <c r="F65" s="314"/>
      <c r="G65" s="314"/>
      <c r="H65" s="314"/>
      <c r="I65" s="314"/>
      <c r="J65" s="314" t="s">
        <v>139</v>
      </c>
      <c r="K65" s="314"/>
      <c r="L65" s="314"/>
      <c r="M65" s="314"/>
      <c r="N65" s="314"/>
      <c r="O65" s="314"/>
      <c r="P65" s="314"/>
      <c r="Q65" s="314"/>
      <c r="R65" s="314" t="s">
        <v>146</v>
      </c>
      <c r="S65" s="314"/>
      <c r="T65" s="314"/>
      <c r="U65" s="314"/>
      <c r="V65" s="314"/>
      <c r="W65" s="314"/>
      <c r="X65" s="314"/>
      <c r="Y65" s="314"/>
      <c r="Z65" s="314"/>
      <c r="AA65" s="314" t="s">
        <v>147</v>
      </c>
      <c r="AB65" s="314"/>
      <c r="AC65" s="314"/>
      <c r="AD65" s="314" t="s">
        <v>148</v>
      </c>
      <c r="AE65" s="314"/>
      <c r="AF65" s="314"/>
      <c r="AG65" s="314"/>
      <c r="AH65" s="314"/>
      <c r="AI65" s="314"/>
      <c r="AJ65" s="314"/>
      <c r="AK65" s="314"/>
      <c r="AL65" s="314"/>
      <c r="AM65" s="315"/>
      <c r="AN65" s="18"/>
      <c r="AO65" s="18"/>
      <c r="AP65" s="18"/>
    </row>
    <row r="66" spans="1:46" ht="18" customHeight="1" x14ac:dyDescent="0.15">
      <c r="B66" s="18"/>
      <c r="C66" s="18"/>
      <c r="D66" s="354" t="s">
        <v>150</v>
      </c>
      <c r="E66" s="355"/>
      <c r="F66" s="355"/>
      <c r="G66" s="355"/>
      <c r="H66" s="355"/>
      <c r="I66" s="355"/>
      <c r="J66" s="356"/>
      <c r="K66" s="356"/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7"/>
      <c r="AB66" s="357"/>
      <c r="AC66" s="357"/>
      <c r="AD66" s="358"/>
      <c r="AE66" s="358"/>
      <c r="AF66" s="358"/>
      <c r="AG66" s="358"/>
      <c r="AH66" s="358"/>
      <c r="AI66" s="358"/>
      <c r="AJ66" s="358"/>
      <c r="AK66" s="358"/>
      <c r="AL66" s="358"/>
      <c r="AM66" s="359"/>
      <c r="AN66" s="18"/>
      <c r="AO66" s="18"/>
      <c r="AP66" s="18"/>
    </row>
    <row r="67" spans="1:46" ht="18" customHeight="1" x14ac:dyDescent="0.15">
      <c r="B67" s="18"/>
      <c r="C67" s="18"/>
      <c r="D67" s="360" t="s">
        <v>150</v>
      </c>
      <c r="E67" s="361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  <c r="T67" s="361"/>
      <c r="U67" s="361"/>
      <c r="V67" s="361"/>
      <c r="W67" s="361"/>
      <c r="X67" s="361"/>
      <c r="Y67" s="361"/>
      <c r="Z67" s="361"/>
      <c r="AA67" s="361"/>
      <c r="AB67" s="361"/>
      <c r="AC67" s="361"/>
      <c r="AD67" s="362"/>
      <c r="AE67" s="362"/>
      <c r="AF67" s="362"/>
      <c r="AG67" s="362"/>
      <c r="AH67" s="362"/>
      <c r="AI67" s="362"/>
      <c r="AJ67" s="362"/>
      <c r="AK67" s="362"/>
      <c r="AL67" s="362"/>
      <c r="AM67" s="363"/>
      <c r="AN67" s="18"/>
      <c r="AO67" s="18"/>
      <c r="AP67" s="18"/>
    </row>
    <row r="68" spans="1:46" ht="18" customHeight="1" thickBot="1" x14ac:dyDescent="0.2">
      <c r="B68" s="18"/>
      <c r="C68" s="18"/>
      <c r="D68" s="364" t="s">
        <v>150</v>
      </c>
      <c r="E68" s="365"/>
      <c r="F68" s="365"/>
      <c r="G68" s="365"/>
      <c r="H68" s="365"/>
      <c r="I68" s="365"/>
      <c r="J68" s="365"/>
      <c r="K68" s="365"/>
      <c r="L68" s="365"/>
      <c r="M68" s="365"/>
      <c r="N68" s="365"/>
      <c r="O68" s="365"/>
      <c r="P68" s="365"/>
      <c r="Q68" s="365"/>
      <c r="R68" s="365"/>
      <c r="S68" s="365"/>
      <c r="T68" s="365"/>
      <c r="U68" s="365"/>
      <c r="V68" s="365"/>
      <c r="W68" s="365"/>
      <c r="X68" s="365"/>
      <c r="Y68" s="365"/>
      <c r="Z68" s="365"/>
      <c r="AA68" s="365"/>
      <c r="AB68" s="365"/>
      <c r="AC68" s="365"/>
      <c r="AD68" s="366"/>
      <c r="AE68" s="366"/>
      <c r="AF68" s="366"/>
      <c r="AG68" s="366"/>
      <c r="AH68" s="366"/>
      <c r="AI68" s="366"/>
      <c r="AJ68" s="366"/>
      <c r="AK68" s="366"/>
      <c r="AL68" s="366"/>
      <c r="AM68" s="367"/>
      <c r="AN68" s="18"/>
      <c r="AO68" s="18"/>
      <c r="AP68" s="18"/>
    </row>
    <row r="69" spans="1:46" ht="18" customHeight="1" x14ac:dyDescent="0.15">
      <c r="A69" s="277" t="s">
        <v>389</v>
      </c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278"/>
      <c r="AP69" s="278"/>
      <c r="AQ69" s="201"/>
    </row>
    <row r="70" spans="1:46" ht="18" customHeight="1" x14ac:dyDescent="0.15">
      <c r="A70" s="278"/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  <c r="AA70" s="278"/>
      <c r="AB70" s="278"/>
      <c r="AC70" s="278"/>
      <c r="AD70" s="278"/>
      <c r="AE70" s="278"/>
      <c r="AF70" s="278"/>
      <c r="AG70" s="278"/>
      <c r="AH70" s="278"/>
      <c r="AI70" s="278"/>
      <c r="AJ70" s="278"/>
      <c r="AK70" s="278"/>
      <c r="AL70" s="278"/>
      <c r="AM70" s="278"/>
      <c r="AN70" s="278"/>
      <c r="AO70" s="278"/>
      <c r="AP70" s="278"/>
      <c r="AQ70" s="201"/>
    </row>
    <row r="71" spans="1:46" ht="18" customHeight="1" x14ac:dyDescent="0.15">
      <c r="A71" s="278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  <c r="AQ71" s="201"/>
    </row>
    <row r="72" spans="1:46" ht="18" customHeight="1" x14ac:dyDescent="0.15">
      <c r="B72" s="18"/>
      <c r="C72" s="279" t="s">
        <v>29</v>
      </c>
      <c r="D72" s="279"/>
      <c r="E72" s="279"/>
      <c r="F72" s="279"/>
      <c r="G72" s="282" t="str">
        <f>U10対戦スケジュール!D34</f>
        <v>豊郷北小学校</v>
      </c>
      <c r="H72" s="283"/>
      <c r="I72" s="283"/>
      <c r="J72" s="283"/>
      <c r="K72" s="283"/>
      <c r="L72" s="283"/>
      <c r="M72" s="283"/>
      <c r="N72" s="283"/>
      <c r="O72" s="283"/>
      <c r="P72" s="279" t="s">
        <v>43</v>
      </c>
      <c r="Q72" s="279"/>
      <c r="R72" s="279"/>
      <c r="S72" s="279"/>
      <c r="T72" s="282" t="str">
        <f>U10対戦スケジュール!D35</f>
        <v>豊郷JFC宇都宮</v>
      </c>
      <c r="U72" s="283"/>
      <c r="V72" s="283"/>
      <c r="W72" s="283"/>
      <c r="X72" s="283"/>
      <c r="Y72" s="283"/>
      <c r="Z72" s="283"/>
      <c r="AA72" s="283"/>
      <c r="AB72" s="283"/>
      <c r="AC72" s="279" t="s">
        <v>136</v>
      </c>
      <c r="AD72" s="279"/>
      <c r="AE72" s="279"/>
      <c r="AF72" s="279"/>
      <c r="AG72" s="284">
        <f>U10組合せ!B18</f>
        <v>43750</v>
      </c>
      <c r="AH72" s="285"/>
      <c r="AI72" s="285"/>
      <c r="AJ72" s="285"/>
      <c r="AK72" s="285"/>
      <c r="AL72" s="285"/>
      <c r="AM72" s="286">
        <f>AG72</f>
        <v>43750</v>
      </c>
      <c r="AN72" s="286"/>
      <c r="AO72" s="287"/>
      <c r="AP72" s="26"/>
    </row>
    <row r="73" spans="1:46" ht="18" customHeight="1" x14ac:dyDescent="0.15">
      <c r="B73" s="18"/>
      <c r="C73" s="26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42"/>
      <c r="X73" s="42"/>
      <c r="Y73" s="42"/>
      <c r="Z73" s="42"/>
      <c r="AA73" s="42"/>
      <c r="AB73" s="42"/>
      <c r="AC73" s="42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</row>
    <row r="74" spans="1:46" ht="18" customHeight="1" x14ac:dyDescent="0.15">
      <c r="B74" s="18"/>
      <c r="C74" s="368">
        <v>1</v>
      </c>
      <c r="D74" s="368"/>
      <c r="E74" s="369" t="str">
        <f>$E$6</f>
        <v>豊郷JFC宇都宮</v>
      </c>
      <c r="F74" s="369"/>
      <c r="G74" s="369"/>
      <c r="H74" s="369"/>
      <c r="I74" s="369"/>
      <c r="J74" s="369"/>
      <c r="K74" s="369"/>
      <c r="L74" s="369"/>
      <c r="M74" s="369"/>
      <c r="N74" s="369"/>
      <c r="O74" s="34"/>
      <c r="P74" s="34"/>
      <c r="Q74" s="368">
        <v>4</v>
      </c>
      <c r="R74" s="368"/>
      <c r="S74" s="369" t="str">
        <f>$S$6</f>
        <v>カテット白沢SS</v>
      </c>
      <c r="T74" s="369"/>
      <c r="U74" s="369"/>
      <c r="V74" s="369"/>
      <c r="W74" s="369"/>
      <c r="X74" s="369"/>
      <c r="Y74" s="369"/>
      <c r="Z74" s="369"/>
      <c r="AA74" s="369"/>
      <c r="AB74" s="369"/>
      <c r="AC74" s="47"/>
      <c r="AD74" s="48"/>
      <c r="AE74" s="368">
        <v>7</v>
      </c>
      <c r="AF74" s="368"/>
      <c r="AG74" s="369" t="str">
        <f>$AG$6</f>
        <v>国本JSC</v>
      </c>
      <c r="AH74" s="369"/>
      <c r="AI74" s="369"/>
      <c r="AJ74" s="369"/>
      <c r="AK74" s="369"/>
      <c r="AL74" s="369"/>
      <c r="AM74" s="369"/>
      <c r="AN74" s="369"/>
      <c r="AO74" s="369"/>
      <c r="AP74" s="369"/>
    </row>
    <row r="75" spans="1:46" ht="18" customHeight="1" x14ac:dyDescent="0.15">
      <c r="B75" s="18"/>
      <c r="C75" s="295">
        <v>2</v>
      </c>
      <c r="D75" s="295"/>
      <c r="E75" s="370" t="str">
        <f>$E$7</f>
        <v>FCみらい</v>
      </c>
      <c r="F75" s="370"/>
      <c r="G75" s="370"/>
      <c r="H75" s="370"/>
      <c r="I75" s="370"/>
      <c r="J75" s="370"/>
      <c r="K75" s="370"/>
      <c r="L75" s="370"/>
      <c r="M75" s="370"/>
      <c r="N75" s="370"/>
      <c r="O75" s="34"/>
      <c r="P75" s="34"/>
      <c r="Q75" s="295">
        <v>5</v>
      </c>
      <c r="R75" s="295"/>
      <c r="S75" s="370" t="str">
        <f>$S$7</f>
        <v>FCグランディール</v>
      </c>
      <c r="T75" s="370"/>
      <c r="U75" s="370"/>
      <c r="V75" s="370"/>
      <c r="W75" s="370"/>
      <c r="X75" s="370"/>
      <c r="Y75" s="370"/>
      <c r="Z75" s="370"/>
      <c r="AA75" s="370"/>
      <c r="AB75" s="370"/>
      <c r="AC75" s="47"/>
      <c r="AD75" s="48"/>
      <c r="AE75" s="295">
        <v>8</v>
      </c>
      <c r="AF75" s="295"/>
      <c r="AG75" s="370" t="str">
        <f>$AG$7</f>
        <v>FCペンサーレ</v>
      </c>
      <c r="AH75" s="370"/>
      <c r="AI75" s="370"/>
      <c r="AJ75" s="370"/>
      <c r="AK75" s="370"/>
      <c r="AL75" s="370"/>
      <c r="AM75" s="370"/>
      <c r="AN75" s="370"/>
      <c r="AO75" s="370"/>
      <c r="AP75" s="370"/>
    </row>
    <row r="76" spans="1:46" ht="18" customHeight="1" x14ac:dyDescent="0.15">
      <c r="B76" s="18"/>
      <c r="C76" s="371">
        <v>3</v>
      </c>
      <c r="D76" s="371"/>
      <c r="E76" s="372" t="str">
        <f>$E$8</f>
        <v>ブラッドレスSS</v>
      </c>
      <c r="F76" s="372"/>
      <c r="G76" s="372"/>
      <c r="H76" s="372"/>
      <c r="I76" s="372"/>
      <c r="J76" s="372"/>
      <c r="K76" s="372"/>
      <c r="L76" s="372"/>
      <c r="M76" s="372"/>
      <c r="N76" s="372"/>
      <c r="O76" s="34"/>
      <c r="P76" s="34"/>
      <c r="Q76" s="371">
        <v>6</v>
      </c>
      <c r="R76" s="371"/>
      <c r="S76" s="372" t="str">
        <f>$S$8</f>
        <v>富士見SSS</v>
      </c>
      <c r="T76" s="372"/>
      <c r="U76" s="372"/>
      <c r="V76" s="372"/>
      <c r="W76" s="372"/>
      <c r="X76" s="372"/>
      <c r="Y76" s="372"/>
      <c r="Z76" s="372"/>
      <c r="AA76" s="372"/>
      <c r="AB76" s="372"/>
      <c r="AC76" s="47"/>
      <c r="AD76" s="48"/>
      <c r="AE76" s="371">
        <v>9</v>
      </c>
      <c r="AF76" s="371"/>
      <c r="AG76" s="372" t="str">
        <f>$AG$8</f>
        <v>石井FC</v>
      </c>
      <c r="AH76" s="372"/>
      <c r="AI76" s="372"/>
      <c r="AJ76" s="372"/>
      <c r="AK76" s="372"/>
      <c r="AL76" s="372"/>
      <c r="AM76" s="372"/>
      <c r="AN76" s="372"/>
      <c r="AO76" s="372"/>
      <c r="AP76" s="372"/>
    </row>
    <row r="77" spans="1:46" ht="18" customHeight="1" x14ac:dyDescent="0.15">
      <c r="B77" s="18"/>
      <c r="C77" s="28"/>
      <c r="D77" s="27"/>
      <c r="E77" s="27"/>
      <c r="F77" s="27"/>
      <c r="G77" s="27"/>
      <c r="H77" s="27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27"/>
      <c r="U77" s="35"/>
      <c r="V77" s="27"/>
      <c r="W77" s="35"/>
      <c r="X77" s="27"/>
      <c r="Y77" s="35"/>
      <c r="Z77" s="27"/>
      <c r="AA77" s="35"/>
      <c r="AB77" s="27"/>
      <c r="AC77" s="27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</row>
    <row r="78" spans="1:46" ht="18" customHeight="1" x14ac:dyDescent="0.15">
      <c r="B78" s="18" t="s">
        <v>378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</row>
    <row r="79" spans="1:46" ht="18" customHeight="1" thickBot="1" x14ac:dyDescent="0.2">
      <c r="B79" s="22"/>
      <c r="C79" s="302" t="s">
        <v>137</v>
      </c>
      <c r="D79" s="303"/>
      <c r="E79" s="304"/>
      <c r="F79" s="305" t="s">
        <v>138</v>
      </c>
      <c r="G79" s="306"/>
      <c r="H79" s="306"/>
      <c r="I79" s="307"/>
      <c r="J79" s="303" t="s">
        <v>139</v>
      </c>
      <c r="K79" s="306"/>
      <c r="L79" s="306"/>
      <c r="M79" s="306"/>
      <c r="N79" s="306"/>
      <c r="O79" s="306"/>
      <c r="P79" s="308"/>
      <c r="Q79" s="309" t="s">
        <v>140</v>
      </c>
      <c r="R79" s="309"/>
      <c r="S79" s="309"/>
      <c r="T79" s="309"/>
      <c r="U79" s="309"/>
      <c r="V79" s="309"/>
      <c r="W79" s="309"/>
      <c r="X79" s="310" t="s">
        <v>139</v>
      </c>
      <c r="Y79" s="306"/>
      <c r="Z79" s="306"/>
      <c r="AA79" s="306"/>
      <c r="AB79" s="306"/>
      <c r="AC79" s="306"/>
      <c r="AD79" s="307"/>
      <c r="AE79" s="305" t="s">
        <v>138</v>
      </c>
      <c r="AF79" s="306"/>
      <c r="AG79" s="306"/>
      <c r="AH79" s="307"/>
      <c r="AI79" s="311" t="s">
        <v>141</v>
      </c>
      <c r="AJ79" s="312"/>
      <c r="AK79" s="312"/>
      <c r="AL79" s="312"/>
      <c r="AM79" s="312"/>
      <c r="AN79" s="312"/>
      <c r="AO79" s="310" t="s">
        <v>142</v>
      </c>
      <c r="AP79" s="304"/>
    </row>
    <row r="80" spans="1:46" ht="18" customHeight="1" x14ac:dyDescent="0.15">
      <c r="B80" s="382">
        <v>1</v>
      </c>
      <c r="C80" s="316">
        <v>0.375</v>
      </c>
      <c r="D80" s="317"/>
      <c r="E80" s="318"/>
      <c r="F80" s="322"/>
      <c r="G80" s="323"/>
      <c r="H80" s="323"/>
      <c r="I80" s="324"/>
      <c r="J80" s="328" t="str">
        <f>IF(AS80="","",VLOOKUP(AS80,U10組合せ!$B$6:$I$14,2*$AS$1+1,FALSE))</f>
        <v>カテット白沢SS</v>
      </c>
      <c r="K80" s="329"/>
      <c r="L80" s="329"/>
      <c r="M80" s="329"/>
      <c r="N80" s="329"/>
      <c r="O80" s="329"/>
      <c r="P80" s="330"/>
      <c r="Q80" s="345" t="str">
        <f>IF(OR(S80="",S81=""),"",S80+S81)</f>
        <v/>
      </c>
      <c r="R80" s="346"/>
      <c r="S80" s="37"/>
      <c r="T80" s="138" t="s">
        <v>143</v>
      </c>
      <c r="U80" s="37"/>
      <c r="V80" s="345" t="str">
        <f>IF(OR(U80="",U81=""),"",U80+U81)</f>
        <v/>
      </c>
      <c r="W80" s="346"/>
      <c r="X80" s="333" t="str">
        <f>IF(AT80="","",VLOOKUP(AT80,U10組合せ!$B$6:$I$14,2*$AS$1+1,FALSE))</f>
        <v>国本JSC</v>
      </c>
      <c r="Y80" s="329"/>
      <c r="Z80" s="329"/>
      <c r="AA80" s="329"/>
      <c r="AB80" s="329"/>
      <c r="AC80" s="329"/>
      <c r="AD80" s="334"/>
      <c r="AE80" s="322"/>
      <c r="AF80" s="323"/>
      <c r="AG80" s="323"/>
      <c r="AH80" s="324"/>
      <c r="AI80" s="373" t="str">
        <f ca="1">DBCS(INDIRECT("U10対戦スケジュール!c"&amp;(ROW())/2-4))</f>
        <v>５／８／８</v>
      </c>
      <c r="AJ80" s="374"/>
      <c r="AK80" s="374"/>
      <c r="AL80" s="374"/>
      <c r="AM80" s="374"/>
      <c r="AN80" s="374"/>
      <c r="AO80" s="341" t="s">
        <v>144</v>
      </c>
      <c r="AP80" s="342"/>
      <c r="AS80" s="18">
        <v>4</v>
      </c>
      <c r="AT80" s="18">
        <v>7</v>
      </c>
    </row>
    <row r="81" spans="1:46" ht="18" customHeight="1" x14ac:dyDescent="0.15">
      <c r="B81" s="383"/>
      <c r="C81" s="319"/>
      <c r="D81" s="320"/>
      <c r="E81" s="321"/>
      <c r="F81" s="325"/>
      <c r="G81" s="326"/>
      <c r="H81" s="326"/>
      <c r="I81" s="327"/>
      <c r="J81" s="331"/>
      <c r="K81" s="331"/>
      <c r="L81" s="331"/>
      <c r="M81" s="331"/>
      <c r="N81" s="331"/>
      <c r="O81" s="331"/>
      <c r="P81" s="332"/>
      <c r="Q81" s="343"/>
      <c r="R81" s="347"/>
      <c r="S81" s="38"/>
      <c r="T81" s="139" t="s">
        <v>143</v>
      </c>
      <c r="U81" s="38"/>
      <c r="V81" s="343"/>
      <c r="W81" s="347"/>
      <c r="X81" s="335"/>
      <c r="Y81" s="331"/>
      <c r="Z81" s="331"/>
      <c r="AA81" s="331"/>
      <c r="AB81" s="331"/>
      <c r="AC81" s="331"/>
      <c r="AD81" s="336"/>
      <c r="AE81" s="325"/>
      <c r="AF81" s="326"/>
      <c r="AG81" s="326"/>
      <c r="AH81" s="327"/>
      <c r="AI81" s="375"/>
      <c r="AJ81" s="376"/>
      <c r="AK81" s="376"/>
      <c r="AL81" s="376"/>
      <c r="AM81" s="376"/>
      <c r="AN81" s="376"/>
      <c r="AO81" s="343"/>
      <c r="AP81" s="344"/>
    </row>
    <row r="82" spans="1:46" ht="18" customHeight="1" x14ac:dyDescent="0.15">
      <c r="B82" s="383">
        <v>2</v>
      </c>
      <c r="C82" s="319">
        <v>0.39583333333333331</v>
      </c>
      <c r="D82" s="320">
        <v>0.4375</v>
      </c>
      <c r="E82" s="321"/>
      <c r="F82" s="325"/>
      <c r="G82" s="326"/>
      <c r="H82" s="326"/>
      <c r="I82" s="327"/>
      <c r="J82" s="387" t="str">
        <f>IF(AS82="","",VLOOKUP(AS82,U10組合せ!$B$6:$I$14,2*$AS$1+1,FALSE))</f>
        <v>FCグランディール</v>
      </c>
      <c r="K82" s="349"/>
      <c r="L82" s="349"/>
      <c r="M82" s="349"/>
      <c r="N82" s="349"/>
      <c r="O82" s="349"/>
      <c r="P82" s="350"/>
      <c r="Q82" s="388" t="str">
        <f t="shared" ref="Q82" si="32">IF(OR(S82="",S83=""),"",S82+S83)</f>
        <v/>
      </c>
      <c r="R82" s="389"/>
      <c r="S82" s="39"/>
      <c r="T82" s="140" t="s">
        <v>143</v>
      </c>
      <c r="U82" s="39"/>
      <c r="V82" s="388" t="str">
        <f t="shared" ref="V82" si="33">IF(OR(U82="",U83=""),"",U82+U83)</f>
        <v/>
      </c>
      <c r="W82" s="389"/>
      <c r="X82" s="352" t="str">
        <f>IF(AT82="","",VLOOKUP(AT82,U10組合せ!$B$6:$I$14,2*$AS$1+1,FALSE))</f>
        <v>FCペンサーレ</v>
      </c>
      <c r="Y82" s="349"/>
      <c r="Z82" s="349"/>
      <c r="AA82" s="349"/>
      <c r="AB82" s="349"/>
      <c r="AC82" s="349"/>
      <c r="AD82" s="353"/>
      <c r="AE82" s="325"/>
      <c r="AF82" s="326"/>
      <c r="AG82" s="326"/>
      <c r="AH82" s="327"/>
      <c r="AI82" s="377" t="str">
        <f ca="1">DBCS(INDIRECT("U10対戦スケジュール!c"&amp;(ROW())/2-4))</f>
        <v>４／７／７</v>
      </c>
      <c r="AJ82" s="378"/>
      <c r="AK82" s="378"/>
      <c r="AL82" s="378"/>
      <c r="AM82" s="378"/>
      <c r="AN82" s="378"/>
      <c r="AO82" s="388" t="s">
        <v>144</v>
      </c>
      <c r="AP82" s="399"/>
      <c r="AS82" s="18">
        <v>5</v>
      </c>
      <c r="AT82" s="18">
        <v>8</v>
      </c>
    </row>
    <row r="83" spans="1:46" ht="18" customHeight="1" x14ac:dyDescent="0.15">
      <c r="B83" s="383"/>
      <c r="C83" s="319"/>
      <c r="D83" s="320"/>
      <c r="E83" s="321"/>
      <c r="F83" s="325"/>
      <c r="G83" s="326"/>
      <c r="H83" s="326"/>
      <c r="I83" s="327"/>
      <c r="J83" s="331"/>
      <c r="K83" s="331"/>
      <c r="L83" s="331"/>
      <c r="M83" s="331"/>
      <c r="N83" s="331"/>
      <c r="O83" s="331"/>
      <c r="P83" s="332"/>
      <c r="Q83" s="343"/>
      <c r="R83" s="347"/>
      <c r="S83" s="38"/>
      <c r="T83" s="139" t="s">
        <v>143</v>
      </c>
      <c r="U83" s="38"/>
      <c r="V83" s="343"/>
      <c r="W83" s="347"/>
      <c r="X83" s="335"/>
      <c r="Y83" s="331"/>
      <c r="Z83" s="331"/>
      <c r="AA83" s="331"/>
      <c r="AB83" s="331"/>
      <c r="AC83" s="331"/>
      <c r="AD83" s="336"/>
      <c r="AE83" s="325"/>
      <c r="AF83" s="326"/>
      <c r="AG83" s="326"/>
      <c r="AH83" s="327"/>
      <c r="AI83" s="377"/>
      <c r="AJ83" s="378"/>
      <c r="AK83" s="378"/>
      <c r="AL83" s="378"/>
      <c r="AM83" s="378"/>
      <c r="AN83" s="378"/>
      <c r="AO83" s="343"/>
      <c r="AP83" s="344"/>
    </row>
    <row r="84" spans="1:46" ht="18" customHeight="1" x14ac:dyDescent="0.15">
      <c r="B84" s="383">
        <v>3</v>
      </c>
      <c r="C84" s="319">
        <v>0.41666666666666669</v>
      </c>
      <c r="D84" s="320"/>
      <c r="E84" s="321"/>
      <c r="F84" s="325"/>
      <c r="G84" s="326"/>
      <c r="H84" s="326"/>
      <c r="I84" s="327"/>
      <c r="J84" s="387" t="str">
        <f>IF(AS84="","",VLOOKUP(AS84,U10組合せ!$B$6:$I$14,2*$AS$1+1,FALSE))</f>
        <v>富士見SSS</v>
      </c>
      <c r="K84" s="349"/>
      <c r="L84" s="349"/>
      <c r="M84" s="349"/>
      <c r="N84" s="349"/>
      <c r="O84" s="349"/>
      <c r="P84" s="350"/>
      <c r="Q84" s="388" t="str">
        <f t="shared" ref="Q84" si="34">IF(OR(S84="",S85=""),"",S84+S85)</f>
        <v/>
      </c>
      <c r="R84" s="389"/>
      <c r="S84" s="39"/>
      <c r="T84" s="140" t="s">
        <v>143</v>
      </c>
      <c r="U84" s="39"/>
      <c r="V84" s="388" t="str">
        <f t="shared" ref="V84" si="35">IF(OR(U84="",U85=""),"",U84+U85)</f>
        <v/>
      </c>
      <c r="W84" s="389"/>
      <c r="X84" s="352" t="str">
        <f>IF(AT84="","",VLOOKUP(AT84,U10組合せ!$B$6:$I$14,2*$AS$1+1,FALSE))</f>
        <v>石井FC</v>
      </c>
      <c r="Y84" s="349"/>
      <c r="Z84" s="349"/>
      <c r="AA84" s="349"/>
      <c r="AB84" s="349"/>
      <c r="AC84" s="349"/>
      <c r="AD84" s="353"/>
      <c r="AE84" s="325"/>
      <c r="AF84" s="326"/>
      <c r="AG84" s="326"/>
      <c r="AH84" s="327"/>
      <c r="AI84" s="377" t="str">
        <f ca="1">DBCS(INDIRECT("U10対戦スケジュール!c"&amp;(ROW())/2-4))</f>
        <v>１／４／４</v>
      </c>
      <c r="AJ84" s="378"/>
      <c r="AK84" s="378"/>
      <c r="AL84" s="378"/>
      <c r="AM84" s="378"/>
      <c r="AN84" s="378"/>
      <c r="AO84" s="388" t="s">
        <v>144</v>
      </c>
      <c r="AP84" s="399"/>
      <c r="AS84" s="18">
        <v>6</v>
      </c>
      <c r="AT84" s="18">
        <v>9</v>
      </c>
    </row>
    <row r="85" spans="1:46" ht="18" customHeight="1" x14ac:dyDescent="0.15">
      <c r="B85" s="383"/>
      <c r="C85" s="319"/>
      <c r="D85" s="320"/>
      <c r="E85" s="321"/>
      <c r="F85" s="325"/>
      <c r="G85" s="326"/>
      <c r="H85" s="326"/>
      <c r="I85" s="327"/>
      <c r="J85" s="331"/>
      <c r="K85" s="331"/>
      <c r="L85" s="331"/>
      <c r="M85" s="331"/>
      <c r="N85" s="331"/>
      <c r="O85" s="331"/>
      <c r="P85" s="332"/>
      <c r="Q85" s="343"/>
      <c r="R85" s="347"/>
      <c r="S85" s="38"/>
      <c r="T85" s="139" t="s">
        <v>143</v>
      </c>
      <c r="U85" s="38"/>
      <c r="V85" s="343"/>
      <c r="W85" s="347"/>
      <c r="X85" s="335"/>
      <c r="Y85" s="331"/>
      <c r="Z85" s="331"/>
      <c r="AA85" s="331"/>
      <c r="AB85" s="331"/>
      <c r="AC85" s="331"/>
      <c r="AD85" s="336"/>
      <c r="AE85" s="325"/>
      <c r="AF85" s="326"/>
      <c r="AG85" s="326"/>
      <c r="AH85" s="327"/>
      <c r="AI85" s="377"/>
      <c r="AJ85" s="378"/>
      <c r="AK85" s="378"/>
      <c r="AL85" s="378"/>
      <c r="AM85" s="378"/>
      <c r="AN85" s="378"/>
      <c r="AO85" s="343"/>
      <c r="AP85" s="344"/>
    </row>
    <row r="86" spans="1:46" ht="18" customHeight="1" x14ac:dyDescent="0.15">
      <c r="B86" s="383">
        <v>4</v>
      </c>
      <c r="C86" s="319">
        <v>0.4375</v>
      </c>
      <c r="D86" s="320">
        <v>0.4375</v>
      </c>
      <c r="E86" s="321"/>
      <c r="F86" s="325"/>
      <c r="G86" s="326"/>
      <c r="H86" s="326"/>
      <c r="I86" s="327"/>
      <c r="J86" s="387" t="str">
        <f>IF(AS86="","",VLOOKUP(AS86,U10組合せ!$B$6:$I$14,2*$AS$1+1,FALSE))</f>
        <v>豊郷JFC宇都宮</v>
      </c>
      <c r="K86" s="349"/>
      <c r="L86" s="349"/>
      <c r="M86" s="349"/>
      <c r="N86" s="349"/>
      <c r="O86" s="349"/>
      <c r="P86" s="350"/>
      <c r="Q86" s="388" t="str">
        <f t="shared" ref="Q86" si="36">IF(OR(S86="",S87=""),"",S86+S87)</f>
        <v/>
      </c>
      <c r="R86" s="389"/>
      <c r="S86" s="39"/>
      <c r="T86" s="140" t="s">
        <v>143</v>
      </c>
      <c r="U86" s="39"/>
      <c r="V86" s="388" t="str">
        <f t="shared" ref="V86" si="37">IF(OR(U86="",U87=""),"",U86+U87)</f>
        <v/>
      </c>
      <c r="W86" s="389"/>
      <c r="X86" s="352" t="str">
        <f>IF(AT86="","",VLOOKUP(AT86,U10組合せ!$B$6:$I$14,2*$AS$1+1,FALSE))</f>
        <v>カテット白沢SS</v>
      </c>
      <c r="Y86" s="349"/>
      <c r="Z86" s="349"/>
      <c r="AA86" s="349"/>
      <c r="AB86" s="349"/>
      <c r="AC86" s="349"/>
      <c r="AD86" s="353"/>
      <c r="AE86" s="325"/>
      <c r="AF86" s="326"/>
      <c r="AG86" s="326"/>
      <c r="AH86" s="327"/>
      <c r="AI86" s="377" t="str">
        <f ca="1">DBCS(INDIRECT("U10対戦スケジュール!c"&amp;(ROW())/2-4))</f>
        <v>６／９／９</v>
      </c>
      <c r="AJ86" s="378"/>
      <c r="AK86" s="378"/>
      <c r="AL86" s="378"/>
      <c r="AM86" s="378"/>
      <c r="AN86" s="378"/>
      <c r="AO86" s="388" t="s">
        <v>144</v>
      </c>
      <c r="AP86" s="399"/>
      <c r="AS86" s="18">
        <v>1</v>
      </c>
      <c r="AT86" s="18">
        <v>4</v>
      </c>
    </row>
    <row r="87" spans="1:46" ht="18" customHeight="1" x14ac:dyDescent="0.15">
      <c r="B87" s="383"/>
      <c r="C87" s="319"/>
      <c r="D87" s="320"/>
      <c r="E87" s="321"/>
      <c r="F87" s="325"/>
      <c r="G87" s="326"/>
      <c r="H87" s="326"/>
      <c r="I87" s="327"/>
      <c r="J87" s="331"/>
      <c r="K87" s="331"/>
      <c r="L87" s="331"/>
      <c r="M87" s="331"/>
      <c r="N87" s="331"/>
      <c r="O87" s="331"/>
      <c r="P87" s="332"/>
      <c r="Q87" s="343"/>
      <c r="R87" s="347"/>
      <c r="S87" s="38"/>
      <c r="T87" s="139" t="s">
        <v>143</v>
      </c>
      <c r="U87" s="38"/>
      <c r="V87" s="343"/>
      <c r="W87" s="347"/>
      <c r="X87" s="335"/>
      <c r="Y87" s="331"/>
      <c r="Z87" s="331"/>
      <c r="AA87" s="331"/>
      <c r="AB87" s="331"/>
      <c r="AC87" s="331"/>
      <c r="AD87" s="336"/>
      <c r="AE87" s="325"/>
      <c r="AF87" s="326"/>
      <c r="AG87" s="326"/>
      <c r="AH87" s="327"/>
      <c r="AI87" s="377"/>
      <c r="AJ87" s="378"/>
      <c r="AK87" s="378"/>
      <c r="AL87" s="378"/>
      <c r="AM87" s="378"/>
      <c r="AN87" s="378"/>
      <c r="AO87" s="343"/>
      <c r="AP87" s="344"/>
    </row>
    <row r="88" spans="1:46" ht="18" customHeight="1" x14ac:dyDescent="0.15">
      <c r="B88" s="383">
        <v>5</v>
      </c>
      <c r="C88" s="319">
        <v>0.45833333333333331</v>
      </c>
      <c r="D88" s="320"/>
      <c r="E88" s="321"/>
      <c r="F88" s="325"/>
      <c r="G88" s="326"/>
      <c r="H88" s="326"/>
      <c r="I88" s="327"/>
      <c r="J88" s="387" t="str">
        <f>IF(AS88="","",VLOOKUP(AS88,U10組合せ!$B$6:$I$14,2*$AS$1+1,FALSE))</f>
        <v>FCみらい</v>
      </c>
      <c r="K88" s="349"/>
      <c r="L88" s="349"/>
      <c r="M88" s="349"/>
      <c r="N88" s="349"/>
      <c r="O88" s="349"/>
      <c r="P88" s="350"/>
      <c r="Q88" s="388" t="str">
        <f t="shared" ref="Q88" si="38">IF(OR(S88="",S89=""),"",S88+S89)</f>
        <v/>
      </c>
      <c r="R88" s="389"/>
      <c r="S88" s="39"/>
      <c r="T88" s="140" t="s">
        <v>143</v>
      </c>
      <c r="U88" s="39"/>
      <c r="V88" s="388" t="str">
        <f t="shared" ref="V88" si="39">IF(OR(U88="",U89=""),"",U88+U89)</f>
        <v/>
      </c>
      <c r="W88" s="389"/>
      <c r="X88" s="352" t="str">
        <f>IF(AT88="","",VLOOKUP(AT88,U10組合せ!$B$6:$I$14,2*$AS$1+1,FALSE))</f>
        <v>FCグランディール</v>
      </c>
      <c r="Y88" s="349"/>
      <c r="Z88" s="349"/>
      <c r="AA88" s="349"/>
      <c r="AB88" s="349"/>
      <c r="AC88" s="349"/>
      <c r="AD88" s="353"/>
      <c r="AE88" s="325"/>
      <c r="AF88" s="326"/>
      <c r="AG88" s="326"/>
      <c r="AH88" s="327"/>
      <c r="AI88" s="377" t="str">
        <f ca="1">DBCS(INDIRECT("U10対戦スケジュール!c"&amp;(ROW())/2-4))</f>
        <v>３／６／６</v>
      </c>
      <c r="AJ88" s="378"/>
      <c r="AK88" s="378"/>
      <c r="AL88" s="378"/>
      <c r="AM88" s="378"/>
      <c r="AN88" s="378"/>
      <c r="AO88" s="388" t="s">
        <v>144</v>
      </c>
      <c r="AP88" s="399"/>
      <c r="AS88" s="18">
        <v>2</v>
      </c>
      <c r="AT88" s="18">
        <v>5</v>
      </c>
    </row>
    <row r="89" spans="1:46" ht="18" customHeight="1" x14ac:dyDescent="0.15">
      <c r="B89" s="383"/>
      <c r="C89" s="319"/>
      <c r="D89" s="320"/>
      <c r="E89" s="321"/>
      <c r="F89" s="325"/>
      <c r="G89" s="326"/>
      <c r="H89" s="326"/>
      <c r="I89" s="327"/>
      <c r="J89" s="331"/>
      <c r="K89" s="331"/>
      <c r="L89" s="331"/>
      <c r="M89" s="331"/>
      <c r="N89" s="331"/>
      <c r="O89" s="331"/>
      <c r="P89" s="332"/>
      <c r="Q89" s="343"/>
      <c r="R89" s="347"/>
      <c r="S89" s="38"/>
      <c r="T89" s="139" t="s">
        <v>143</v>
      </c>
      <c r="U89" s="38"/>
      <c r="V89" s="343"/>
      <c r="W89" s="347"/>
      <c r="X89" s="335"/>
      <c r="Y89" s="331"/>
      <c r="Z89" s="331"/>
      <c r="AA89" s="331"/>
      <c r="AB89" s="331"/>
      <c r="AC89" s="331"/>
      <c r="AD89" s="336"/>
      <c r="AE89" s="325"/>
      <c r="AF89" s="326"/>
      <c r="AG89" s="326"/>
      <c r="AH89" s="327"/>
      <c r="AI89" s="377"/>
      <c r="AJ89" s="378"/>
      <c r="AK89" s="378"/>
      <c r="AL89" s="378"/>
      <c r="AM89" s="378"/>
      <c r="AN89" s="378"/>
      <c r="AO89" s="343"/>
      <c r="AP89" s="344"/>
    </row>
    <row r="90" spans="1:46" ht="18" customHeight="1" x14ac:dyDescent="0.15">
      <c r="B90" s="383">
        <v>6</v>
      </c>
      <c r="C90" s="319">
        <v>0.47916666666666669</v>
      </c>
      <c r="D90" s="320"/>
      <c r="E90" s="321"/>
      <c r="F90" s="325"/>
      <c r="G90" s="326"/>
      <c r="H90" s="326"/>
      <c r="I90" s="327"/>
      <c r="J90" s="387" t="str">
        <f>IF(AS90="","",VLOOKUP(AS90,U10組合せ!$B$6:$I$14,2*$AS$1+1,FALSE))</f>
        <v>ブラッドレスSS</v>
      </c>
      <c r="K90" s="349"/>
      <c r="L90" s="349"/>
      <c r="M90" s="349"/>
      <c r="N90" s="349"/>
      <c r="O90" s="349"/>
      <c r="P90" s="350"/>
      <c r="Q90" s="388" t="str">
        <f t="shared" ref="Q90" si="40">IF(OR(S90="",S91=""),"",S90+S91)</f>
        <v/>
      </c>
      <c r="R90" s="389"/>
      <c r="S90" s="39"/>
      <c r="T90" s="140" t="s">
        <v>143</v>
      </c>
      <c r="U90" s="39"/>
      <c r="V90" s="388" t="str">
        <f t="shared" ref="V90" si="41">IF(OR(U90="",U91=""),"",U90+U91)</f>
        <v/>
      </c>
      <c r="W90" s="389"/>
      <c r="X90" s="352" t="str">
        <f>IF(AT90="","",VLOOKUP(AT90,U10組合せ!$B$6:$I$14,2*$AS$1+1,FALSE))</f>
        <v>富士見SSS</v>
      </c>
      <c r="Y90" s="349"/>
      <c r="Z90" s="349"/>
      <c r="AA90" s="349"/>
      <c r="AB90" s="349"/>
      <c r="AC90" s="349"/>
      <c r="AD90" s="353"/>
      <c r="AE90" s="325"/>
      <c r="AF90" s="326"/>
      <c r="AG90" s="326"/>
      <c r="AH90" s="327"/>
      <c r="AI90" s="377" t="str">
        <f ca="1">DBCS(INDIRECT("U10対戦スケジュール!c"&amp;(ROW())/2-4))</f>
        <v>２／５／５</v>
      </c>
      <c r="AJ90" s="378"/>
      <c r="AK90" s="378"/>
      <c r="AL90" s="378"/>
      <c r="AM90" s="378"/>
      <c r="AN90" s="378"/>
      <c r="AO90" s="388" t="s">
        <v>144</v>
      </c>
      <c r="AP90" s="399"/>
      <c r="AS90" s="18">
        <v>3</v>
      </c>
      <c r="AT90" s="18">
        <v>6</v>
      </c>
    </row>
    <row r="91" spans="1:46" ht="18" customHeight="1" x14ac:dyDescent="0.15">
      <c r="B91" s="383"/>
      <c r="C91" s="319"/>
      <c r="D91" s="320"/>
      <c r="E91" s="321"/>
      <c r="F91" s="325"/>
      <c r="G91" s="326"/>
      <c r="H91" s="326"/>
      <c r="I91" s="327"/>
      <c r="J91" s="331"/>
      <c r="K91" s="331"/>
      <c r="L91" s="331"/>
      <c r="M91" s="331"/>
      <c r="N91" s="331"/>
      <c r="O91" s="331"/>
      <c r="P91" s="332"/>
      <c r="Q91" s="343"/>
      <c r="R91" s="347"/>
      <c r="S91" s="38"/>
      <c r="T91" s="139" t="s">
        <v>143</v>
      </c>
      <c r="U91" s="38"/>
      <c r="V91" s="343"/>
      <c r="W91" s="347"/>
      <c r="X91" s="335"/>
      <c r="Y91" s="331"/>
      <c r="Z91" s="331"/>
      <c r="AA91" s="331"/>
      <c r="AB91" s="331"/>
      <c r="AC91" s="331"/>
      <c r="AD91" s="336"/>
      <c r="AE91" s="325"/>
      <c r="AF91" s="326"/>
      <c r="AG91" s="326"/>
      <c r="AH91" s="327"/>
      <c r="AI91" s="377"/>
      <c r="AJ91" s="378"/>
      <c r="AK91" s="378"/>
      <c r="AL91" s="378"/>
      <c r="AM91" s="378"/>
      <c r="AN91" s="378"/>
      <c r="AO91" s="343"/>
      <c r="AP91" s="344"/>
    </row>
    <row r="92" spans="1:46" ht="18" customHeight="1" x14ac:dyDescent="0.15">
      <c r="B92" s="383">
        <v>7</v>
      </c>
      <c r="C92" s="319">
        <v>0.5</v>
      </c>
      <c r="D92" s="320"/>
      <c r="E92" s="321"/>
      <c r="F92" s="325"/>
      <c r="G92" s="326"/>
      <c r="H92" s="326"/>
      <c r="I92" s="327"/>
      <c r="J92" s="387" t="str">
        <f>IF(AS92="","",VLOOKUP(AS92,U10組合せ!$B$6:$I$14,2*$AS$1+1,FALSE))</f>
        <v>国本JSC</v>
      </c>
      <c r="K92" s="349"/>
      <c r="L92" s="349"/>
      <c r="M92" s="349"/>
      <c r="N92" s="349"/>
      <c r="O92" s="349"/>
      <c r="P92" s="350"/>
      <c r="Q92" s="388" t="str">
        <f t="shared" ref="Q92" si="42">IF(OR(S92="",S93=""),"",S92+S93)</f>
        <v/>
      </c>
      <c r="R92" s="389"/>
      <c r="S92" s="39"/>
      <c r="T92" s="140" t="s">
        <v>143</v>
      </c>
      <c r="U92" s="39"/>
      <c r="V92" s="388" t="str">
        <f t="shared" ref="V92" si="43">IF(OR(U92="",U93=""),"",U92+U93)</f>
        <v/>
      </c>
      <c r="W92" s="389"/>
      <c r="X92" s="352" t="str">
        <f>IF(AT92="","",VLOOKUP(AT92,U10組合せ!$B$6:$I$14,2*$AS$1+1,FALSE))</f>
        <v>豊郷JFC宇都宮</v>
      </c>
      <c r="Y92" s="349"/>
      <c r="Z92" s="349"/>
      <c r="AA92" s="349"/>
      <c r="AB92" s="349"/>
      <c r="AC92" s="349"/>
      <c r="AD92" s="353"/>
      <c r="AE92" s="325"/>
      <c r="AF92" s="326"/>
      <c r="AG92" s="326"/>
      <c r="AH92" s="327"/>
      <c r="AI92" s="377" t="str">
        <f ca="1">DBCS(INDIRECT("U10対戦スケジュール!c"&amp;(ROW())/2-4))</f>
        <v>８／２／２</v>
      </c>
      <c r="AJ92" s="378"/>
      <c r="AK92" s="378"/>
      <c r="AL92" s="378"/>
      <c r="AM92" s="378"/>
      <c r="AN92" s="378"/>
      <c r="AO92" s="388" t="s">
        <v>144</v>
      </c>
      <c r="AP92" s="399"/>
      <c r="AS92" s="18">
        <v>7</v>
      </c>
      <c r="AT92" s="18">
        <v>1</v>
      </c>
    </row>
    <row r="93" spans="1:46" ht="18" customHeight="1" x14ac:dyDescent="0.15">
      <c r="B93" s="383"/>
      <c r="C93" s="319"/>
      <c r="D93" s="320"/>
      <c r="E93" s="321"/>
      <c r="F93" s="325"/>
      <c r="G93" s="326"/>
      <c r="H93" s="326"/>
      <c r="I93" s="327"/>
      <c r="J93" s="331"/>
      <c r="K93" s="331"/>
      <c r="L93" s="331"/>
      <c r="M93" s="331"/>
      <c r="N93" s="331"/>
      <c r="O93" s="331"/>
      <c r="P93" s="332"/>
      <c r="Q93" s="343"/>
      <c r="R93" s="347"/>
      <c r="S93" s="38"/>
      <c r="T93" s="139" t="s">
        <v>143</v>
      </c>
      <c r="U93" s="38"/>
      <c r="V93" s="343"/>
      <c r="W93" s="347"/>
      <c r="X93" s="335"/>
      <c r="Y93" s="331"/>
      <c r="Z93" s="331"/>
      <c r="AA93" s="331"/>
      <c r="AB93" s="331"/>
      <c r="AC93" s="331"/>
      <c r="AD93" s="336"/>
      <c r="AE93" s="325"/>
      <c r="AF93" s="326"/>
      <c r="AG93" s="326"/>
      <c r="AH93" s="327"/>
      <c r="AI93" s="377"/>
      <c r="AJ93" s="378"/>
      <c r="AK93" s="378"/>
      <c r="AL93" s="378"/>
      <c r="AM93" s="378"/>
      <c r="AN93" s="378"/>
      <c r="AO93" s="343"/>
      <c r="AP93" s="344"/>
    </row>
    <row r="94" spans="1:46" ht="18" customHeight="1" x14ac:dyDescent="0.15">
      <c r="B94" s="383">
        <v>8</v>
      </c>
      <c r="C94" s="319">
        <v>0.52083333333333337</v>
      </c>
      <c r="D94" s="320">
        <v>0.4375</v>
      </c>
      <c r="E94" s="321"/>
      <c r="F94" s="325"/>
      <c r="G94" s="326"/>
      <c r="H94" s="326"/>
      <c r="I94" s="327"/>
      <c r="J94" s="348" t="str">
        <f>IF(AS94="","",VLOOKUP(AS94,U10組合せ!$B$6:$I$14,2*$AS$1+1,FALSE))</f>
        <v>FCペンサーレ</v>
      </c>
      <c r="K94" s="349"/>
      <c r="L94" s="349"/>
      <c r="M94" s="349"/>
      <c r="N94" s="349"/>
      <c r="O94" s="349"/>
      <c r="P94" s="350"/>
      <c r="Q94" s="388" t="str">
        <f t="shared" ref="Q94" si="44">IF(OR(S94="",S95=""),"",S94+S95)</f>
        <v/>
      </c>
      <c r="R94" s="389"/>
      <c r="S94" s="39"/>
      <c r="T94" s="140" t="s">
        <v>143</v>
      </c>
      <c r="U94" s="39"/>
      <c r="V94" s="388" t="str">
        <f t="shared" ref="V94" si="45">IF(OR(U94="",U95=""),"",U94+U95)</f>
        <v/>
      </c>
      <c r="W94" s="389"/>
      <c r="X94" s="352" t="str">
        <f>IF(AT94="","",VLOOKUP(AT94,U10組合せ!$B$6:$I$14,2*$AS$1+1,FALSE))</f>
        <v>FCみらい</v>
      </c>
      <c r="Y94" s="349"/>
      <c r="Z94" s="349"/>
      <c r="AA94" s="349"/>
      <c r="AB94" s="349"/>
      <c r="AC94" s="349"/>
      <c r="AD94" s="353"/>
      <c r="AE94" s="325"/>
      <c r="AF94" s="326"/>
      <c r="AG94" s="326"/>
      <c r="AH94" s="327"/>
      <c r="AI94" s="377" t="str">
        <f ca="1">DBCS(INDIRECT("U10対戦スケジュール!c"&amp;(ROW())/2-4))</f>
        <v>９／３／３</v>
      </c>
      <c r="AJ94" s="378"/>
      <c r="AK94" s="378"/>
      <c r="AL94" s="378"/>
      <c r="AM94" s="378"/>
      <c r="AN94" s="378"/>
      <c r="AO94" s="388" t="s">
        <v>144</v>
      </c>
      <c r="AP94" s="399"/>
      <c r="AS94" s="18">
        <v>8</v>
      </c>
      <c r="AT94" s="18">
        <v>2</v>
      </c>
    </row>
    <row r="95" spans="1:46" ht="18" customHeight="1" x14ac:dyDescent="0.15">
      <c r="B95" s="383"/>
      <c r="C95" s="319"/>
      <c r="D95" s="320"/>
      <c r="E95" s="321"/>
      <c r="F95" s="325"/>
      <c r="G95" s="326"/>
      <c r="H95" s="326"/>
      <c r="I95" s="327"/>
      <c r="J95" s="351"/>
      <c r="K95" s="331"/>
      <c r="L95" s="331"/>
      <c r="M95" s="331"/>
      <c r="N95" s="331"/>
      <c r="O95" s="331"/>
      <c r="P95" s="332"/>
      <c r="Q95" s="343"/>
      <c r="R95" s="347"/>
      <c r="S95" s="38"/>
      <c r="T95" s="139" t="s">
        <v>143</v>
      </c>
      <c r="U95" s="38"/>
      <c r="V95" s="343"/>
      <c r="W95" s="347"/>
      <c r="X95" s="335"/>
      <c r="Y95" s="331"/>
      <c r="Z95" s="331"/>
      <c r="AA95" s="331"/>
      <c r="AB95" s="331"/>
      <c r="AC95" s="331"/>
      <c r="AD95" s="336"/>
      <c r="AE95" s="325"/>
      <c r="AF95" s="326"/>
      <c r="AG95" s="326"/>
      <c r="AH95" s="327"/>
      <c r="AI95" s="377"/>
      <c r="AJ95" s="378"/>
      <c r="AK95" s="378"/>
      <c r="AL95" s="378"/>
      <c r="AM95" s="378"/>
      <c r="AN95" s="378"/>
      <c r="AO95" s="343"/>
      <c r="AP95" s="344"/>
    </row>
    <row r="96" spans="1:46" s="16" customFormat="1" ht="18" customHeight="1" x14ac:dyDescent="0.15">
      <c r="A96" s="23"/>
      <c r="B96" s="382">
        <v>9</v>
      </c>
      <c r="C96" s="316">
        <v>0.54166666666666663</v>
      </c>
      <c r="D96" s="317">
        <v>0.4375</v>
      </c>
      <c r="E96" s="318"/>
      <c r="F96" s="404"/>
      <c r="G96" s="405"/>
      <c r="H96" s="405"/>
      <c r="I96" s="406"/>
      <c r="J96" s="394" t="str">
        <f>IF(AS96="","",VLOOKUP(AS96,U10組合せ!$B$6:$I$14,2*$AS$1+1,FALSE))</f>
        <v>石井FC</v>
      </c>
      <c r="K96" s="395"/>
      <c r="L96" s="395"/>
      <c r="M96" s="395"/>
      <c r="N96" s="395"/>
      <c r="O96" s="395"/>
      <c r="P96" s="396"/>
      <c r="Q96" s="345" t="str">
        <f t="shared" ref="Q96" si="46">IF(OR(S96="",S97=""),"",S96+S97)</f>
        <v/>
      </c>
      <c r="R96" s="346"/>
      <c r="S96" s="37"/>
      <c r="T96" s="138" t="s">
        <v>143</v>
      </c>
      <c r="U96" s="37"/>
      <c r="V96" s="345" t="str">
        <f t="shared" ref="V96" si="47">IF(OR(U96="",U97=""),"",U96+U97)</f>
        <v/>
      </c>
      <c r="W96" s="346"/>
      <c r="X96" s="400" t="str">
        <f>IF(AT96="","",VLOOKUP(AT96,U10組合せ!$B$6:$I$14,2*$AS$1+1,FALSE))</f>
        <v>ブラッドレスSS</v>
      </c>
      <c r="Y96" s="395"/>
      <c r="Z96" s="395"/>
      <c r="AA96" s="395"/>
      <c r="AB96" s="395"/>
      <c r="AC96" s="395"/>
      <c r="AD96" s="401"/>
      <c r="AE96" s="404"/>
      <c r="AF96" s="405"/>
      <c r="AG96" s="405"/>
      <c r="AH96" s="406"/>
      <c r="AI96" s="375" t="str">
        <f ca="1">DBCS(INDIRECT("U10対戦スケジュール!c"&amp;(ROW())/2-4))</f>
        <v>７／１／１</v>
      </c>
      <c r="AJ96" s="379"/>
      <c r="AK96" s="379"/>
      <c r="AL96" s="379"/>
      <c r="AM96" s="379"/>
      <c r="AN96" s="379"/>
      <c r="AO96" s="345" t="s">
        <v>144</v>
      </c>
      <c r="AP96" s="412"/>
      <c r="AQ96" s="17"/>
      <c r="AS96" s="46">
        <v>9</v>
      </c>
      <c r="AT96" s="46">
        <v>3</v>
      </c>
    </row>
    <row r="97" spans="1:43" ht="18" customHeight="1" thickBot="1" x14ac:dyDescent="0.2">
      <c r="B97" s="384"/>
      <c r="C97" s="414"/>
      <c r="D97" s="415"/>
      <c r="E97" s="416"/>
      <c r="F97" s="407"/>
      <c r="G97" s="408"/>
      <c r="H97" s="408"/>
      <c r="I97" s="409"/>
      <c r="J97" s="397"/>
      <c r="K97" s="397"/>
      <c r="L97" s="397"/>
      <c r="M97" s="397"/>
      <c r="N97" s="397"/>
      <c r="O97" s="397"/>
      <c r="P97" s="398"/>
      <c r="Q97" s="410"/>
      <c r="R97" s="411"/>
      <c r="S97" s="40"/>
      <c r="T97" s="141" t="s">
        <v>143</v>
      </c>
      <c r="U97" s="40"/>
      <c r="V97" s="410"/>
      <c r="W97" s="411"/>
      <c r="X97" s="402"/>
      <c r="Y97" s="397"/>
      <c r="Z97" s="397"/>
      <c r="AA97" s="397"/>
      <c r="AB97" s="397"/>
      <c r="AC97" s="397"/>
      <c r="AD97" s="403"/>
      <c r="AE97" s="407"/>
      <c r="AF97" s="408"/>
      <c r="AG97" s="408"/>
      <c r="AH97" s="409"/>
      <c r="AI97" s="380"/>
      <c r="AJ97" s="381"/>
      <c r="AK97" s="381"/>
      <c r="AL97" s="381"/>
      <c r="AM97" s="381"/>
      <c r="AN97" s="381"/>
      <c r="AO97" s="410"/>
      <c r="AP97" s="413"/>
    </row>
    <row r="98" spans="1:43" ht="18" customHeight="1" thickBot="1" x14ac:dyDescent="0.2">
      <c r="B98" s="24"/>
      <c r="C98" s="25"/>
      <c r="D98" s="25"/>
      <c r="E98" s="25"/>
      <c r="F98" s="24"/>
      <c r="G98" s="24"/>
      <c r="H98" s="24"/>
      <c r="I98" s="24"/>
      <c r="J98" s="24"/>
      <c r="K98" s="31"/>
      <c r="L98" s="31"/>
      <c r="M98" s="32"/>
      <c r="N98" s="33"/>
      <c r="O98" s="32"/>
      <c r="P98" s="31"/>
      <c r="Q98" s="31"/>
      <c r="R98" s="24"/>
      <c r="S98" s="24"/>
      <c r="T98" s="24"/>
      <c r="U98" s="24"/>
      <c r="V98" s="24"/>
      <c r="W98" s="41"/>
      <c r="X98" s="41"/>
      <c r="Y98" s="41"/>
      <c r="Z98" s="41"/>
      <c r="AA98" s="41"/>
      <c r="AB98" s="41"/>
      <c r="AC98" s="45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16"/>
    </row>
    <row r="99" spans="1:43" ht="18" customHeight="1" x14ac:dyDescent="0.15">
      <c r="B99" s="18"/>
      <c r="C99" s="18"/>
      <c r="D99" s="313" t="s">
        <v>145</v>
      </c>
      <c r="E99" s="314"/>
      <c r="F99" s="314"/>
      <c r="G99" s="314"/>
      <c r="H99" s="314"/>
      <c r="I99" s="314"/>
      <c r="J99" s="314" t="s">
        <v>139</v>
      </c>
      <c r="K99" s="314"/>
      <c r="L99" s="314"/>
      <c r="M99" s="314"/>
      <c r="N99" s="314"/>
      <c r="O99" s="314"/>
      <c r="P99" s="314"/>
      <c r="Q99" s="314"/>
      <c r="R99" s="314"/>
      <c r="S99" s="314"/>
      <c r="T99" s="314"/>
      <c r="U99" s="314"/>
      <c r="V99" s="314"/>
      <c r="W99" s="314"/>
      <c r="X99" s="314"/>
      <c r="Y99" s="314"/>
      <c r="Z99" s="314"/>
      <c r="AA99" s="314" t="s">
        <v>147</v>
      </c>
      <c r="AB99" s="314"/>
      <c r="AC99" s="314"/>
      <c r="AD99" s="314" t="s">
        <v>148</v>
      </c>
      <c r="AE99" s="314"/>
      <c r="AF99" s="314"/>
      <c r="AG99" s="314"/>
      <c r="AH99" s="314"/>
      <c r="AI99" s="314"/>
      <c r="AJ99" s="314"/>
      <c r="AK99" s="314"/>
      <c r="AL99" s="314"/>
      <c r="AM99" s="315"/>
      <c r="AN99" s="18"/>
      <c r="AO99" s="18"/>
      <c r="AP99" s="18"/>
    </row>
    <row r="100" spans="1:43" ht="18" customHeight="1" x14ac:dyDescent="0.15">
      <c r="B100" s="18"/>
      <c r="C100" s="18"/>
      <c r="D100" s="354" t="s">
        <v>150</v>
      </c>
      <c r="E100" s="355"/>
      <c r="F100" s="355"/>
      <c r="G100" s="355"/>
      <c r="H100" s="355"/>
      <c r="I100" s="355"/>
      <c r="J100" s="356"/>
      <c r="K100" s="356"/>
      <c r="L100" s="356"/>
      <c r="M100" s="356"/>
      <c r="N100" s="356"/>
      <c r="O100" s="356"/>
      <c r="P100" s="356"/>
      <c r="Q100" s="356"/>
      <c r="R100" s="356"/>
      <c r="S100" s="356"/>
      <c r="T100" s="356"/>
      <c r="U100" s="356"/>
      <c r="V100" s="356"/>
      <c r="W100" s="356"/>
      <c r="X100" s="356"/>
      <c r="Y100" s="356"/>
      <c r="Z100" s="356"/>
      <c r="AA100" s="357"/>
      <c r="AB100" s="357"/>
      <c r="AC100" s="357"/>
      <c r="AD100" s="358"/>
      <c r="AE100" s="358"/>
      <c r="AF100" s="358"/>
      <c r="AG100" s="358"/>
      <c r="AH100" s="358"/>
      <c r="AI100" s="358"/>
      <c r="AJ100" s="358"/>
      <c r="AK100" s="358"/>
      <c r="AL100" s="358"/>
      <c r="AM100" s="359"/>
      <c r="AN100" s="18"/>
      <c r="AO100" s="18"/>
      <c r="AP100" s="18"/>
    </row>
    <row r="101" spans="1:43" ht="18" customHeight="1" x14ac:dyDescent="0.15">
      <c r="B101" s="18"/>
      <c r="C101" s="18"/>
      <c r="D101" s="360" t="s">
        <v>150</v>
      </c>
      <c r="E101" s="361"/>
      <c r="F101" s="361"/>
      <c r="G101" s="361"/>
      <c r="H101" s="361"/>
      <c r="I101" s="361"/>
      <c r="J101" s="361"/>
      <c r="K101" s="361"/>
      <c r="L101" s="361"/>
      <c r="M101" s="361"/>
      <c r="N101" s="361"/>
      <c r="O101" s="361"/>
      <c r="P101" s="361"/>
      <c r="Q101" s="361"/>
      <c r="R101" s="361"/>
      <c r="S101" s="361"/>
      <c r="T101" s="361"/>
      <c r="U101" s="361"/>
      <c r="V101" s="361"/>
      <c r="W101" s="361"/>
      <c r="X101" s="361"/>
      <c r="Y101" s="361"/>
      <c r="Z101" s="361"/>
      <c r="AA101" s="361"/>
      <c r="AB101" s="361"/>
      <c r="AC101" s="361"/>
      <c r="AD101" s="362"/>
      <c r="AE101" s="362"/>
      <c r="AF101" s="362"/>
      <c r="AG101" s="362"/>
      <c r="AH101" s="362"/>
      <c r="AI101" s="362"/>
      <c r="AJ101" s="362"/>
      <c r="AK101" s="362"/>
      <c r="AL101" s="362"/>
      <c r="AM101" s="363"/>
      <c r="AN101" s="18"/>
      <c r="AO101" s="18"/>
      <c r="AP101" s="18"/>
    </row>
    <row r="102" spans="1:43" ht="18" customHeight="1" thickBot="1" x14ac:dyDescent="0.2">
      <c r="B102" s="18"/>
      <c r="C102" s="18"/>
      <c r="D102" s="364" t="s">
        <v>150</v>
      </c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365"/>
      <c r="U102" s="365"/>
      <c r="V102" s="365"/>
      <c r="W102" s="365"/>
      <c r="X102" s="365"/>
      <c r="Y102" s="365"/>
      <c r="Z102" s="365"/>
      <c r="AA102" s="365"/>
      <c r="AB102" s="365"/>
      <c r="AC102" s="365"/>
      <c r="AD102" s="366"/>
      <c r="AE102" s="366"/>
      <c r="AF102" s="366"/>
      <c r="AG102" s="366"/>
      <c r="AH102" s="366"/>
      <c r="AI102" s="366"/>
      <c r="AJ102" s="366"/>
      <c r="AK102" s="366"/>
      <c r="AL102" s="366"/>
      <c r="AM102" s="367"/>
      <c r="AN102" s="18"/>
      <c r="AO102" s="18"/>
      <c r="AP102" s="18"/>
    </row>
    <row r="103" spans="1:43" ht="18" customHeight="1" x14ac:dyDescent="0.15">
      <c r="A103" s="277" t="s">
        <v>390</v>
      </c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  <c r="AA103" s="278"/>
      <c r="AB103" s="278"/>
      <c r="AC103" s="278"/>
      <c r="AD103" s="278"/>
      <c r="AE103" s="278"/>
      <c r="AF103" s="278"/>
      <c r="AG103" s="278"/>
      <c r="AH103" s="278"/>
      <c r="AI103" s="278"/>
      <c r="AJ103" s="278"/>
      <c r="AK103" s="278"/>
      <c r="AL103" s="278"/>
      <c r="AM103" s="278"/>
      <c r="AN103" s="278"/>
      <c r="AO103" s="278"/>
      <c r="AP103" s="278"/>
      <c r="AQ103" s="201"/>
    </row>
    <row r="104" spans="1:43" ht="18" customHeight="1" x14ac:dyDescent="0.15">
      <c r="A104" s="278"/>
      <c r="B104" s="278"/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X104" s="278"/>
      <c r="Y104" s="278"/>
      <c r="Z104" s="278"/>
      <c r="AA104" s="278"/>
      <c r="AB104" s="278"/>
      <c r="AC104" s="278"/>
      <c r="AD104" s="278"/>
      <c r="AE104" s="278"/>
      <c r="AF104" s="278"/>
      <c r="AG104" s="278"/>
      <c r="AH104" s="278"/>
      <c r="AI104" s="278"/>
      <c r="AJ104" s="278"/>
      <c r="AK104" s="278"/>
      <c r="AL104" s="278"/>
      <c r="AM104" s="278"/>
      <c r="AN104" s="278"/>
      <c r="AO104" s="278"/>
      <c r="AP104" s="278"/>
      <c r="AQ104" s="201"/>
    </row>
    <row r="105" spans="1:43" ht="18" customHeight="1" x14ac:dyDescent="0.15">
      <c r="A105" s="278"/>
      <c r="B105" s="278"/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  <c r="AA105" s="278"/>
      <c r="AB105" s="278"/>
      <c r="AC105" s="278"/>
      <c r="AD105" s="278"/>
      <c r="AE105" s="278"/>
      <c r="AF105" s="278"/>
      <c r="AG105" s="278"/>
      <c r="AH105" s="278"/>
      <c r="AI105" s="278"/>
      <c r="AJ105" s="278"/>
      <c r="AK105" s="278"/>
      <c r="AL105" s="278"/>
      <c r="AM105" s="278"/>
      <c r="AN105" s="278"/>
      <c r="AO105" s="278"/>
      <c r="AP105" s="278"/>
      <c r="AQ105" s="201"/>
    </row>
    <row r="106" spans="1:43" ht="18" customHeight="1" x14ac:dyDescent="0.15">
      <c r="B106" s="18"/>
      <c r="C106" s="283" t="s">
        <v>29</v>
      </c>
      <c r="D106" s="283"/>
      <c r="E106" s="283"/>
      <c r="F106" s="283"/>
      <c r="G106" s="282" t="str">
        <f>U10対戦スケジュール!D48</f>
        <v>豊郷北小学校</v>
      </c>
      <c r="H106" s="283"/>
      <c r="I106" s="283"/>
      <c r="J106" s="283"/>
      <c r="K106" s="283"/>
      <c r="L106" s="283"/>
      <c r="M106" s="283"/>
      <c r="N106" s="283"/>
      <c r="O106" s="283"/>
      <c r="P106" s="283" t="s">
        <v>43</v>
      </c>
      <c r="Q106" s="283"/>
      <c r="R106" s="283"/>
      <c r="S106" s="283"/>
      <c r="T106" s="282" t="str">
        <f>U10対戦スケジュール!D49</f>
        <v>豊郷JFC宇都宮</v>
      </c>
      <c r="U106" s="283"/>
      <c r="V106" s="283"/>
      <c r="W106" s="283"/>
      <c r="X106" s="283"/>
      <c r="Y106" s="283"/>
      <c r="Z106" s="283"/>
      <c r="AA106" s="283"/>
      <c r="AB106" s="283"/>
      <c r="AC106" s="279" t="s">
        <v>136</v>
      </c>
      <c r="AD106" s="279"/>
      <c r="AE106" s="279"/>
      <c r="AF106" s="279"/>
      <c r="AG106" s="284">
        <f>U10組合せ!B20</f>
        <v>43752</v>
      </c>
      <c r="AH106" s="285"/>
      <c r="AI106" s="285"/>
      <c r="AJ106" s="285"/>
      <c r="AK106" s="285"/>
      <c r="AL106" s="285"/>
      <c r="AM106" s="286">
        <f>AG106</f>
        <v>43752</v>
      </c>
      <c r="AN106" s="286"/>
      <c r="AO106" s="287"/>
      <c r="AP106" s="26"/>
    </row>
    <row r="107" spans="1:43" ht="18" customHeight="1" x14ac:dyDescent="0.15">
      <c r="B107" s="18"/>
      <c r="C107" s="26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42"/>
      <c r="X107" s="42"/>
      <c r="Y107" s="42"/>
      <c r="Z107" s="42"/>
      <c r="AA107" s="42"/>
      <c r="AB107" s="42"/>
      <c r="AC107" s="42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</row>
    <row r="108" spans="1:43" ht="18" customHeight="1" x14ac:dyDescent="0.15">
      <c r="B108" s="18"/>
      <c r="C108" s="368">
        <v>1</v>
      </c>
      <c r="D108" s="368"/>
      <c r="E108" s="369" t="str">
        <f>$E$6</f>
        <v>豊郷JFC宇都宮</v>
      </c>
      <c r="F108" s="369"/>
      <c r="G108" s="369"/>
      <c r="H108" s="369"/>
      <c r="I108" s="369"/>
      <c r="J108" s="369"/>
      <c r="K108" s="369"/>
      <c r="L108" s="369"/>
      <c r="M108" s="369"/>
      <c r="N108" s="369"/>
      <c r="O108" s="34"/>
      <c r="P108" s="34"/>
      <c r="Q108" s="368">
        <v>4</v>
      </c>
      <c r="R108" s="368"/>
      <c r="S108" s="369" t="str">
        <f>$S$6</f>
        <v>カテット白沢SS</v>
      </c>
      <c r="T108" s="369"/>
      <c r="U108" s="369"/>
      <c r="V108" s="369"/>
      <c r="W108" s="369"/>
      <c r="X108" s="369"/>
      <c r="Y108" s="369"/>
      <c r="Z108" s="369"/>
      <c r="AA108" s="369"/>
      <c r="AB108" s="369"/>
      <c r="AC108" s="47"/>
      <c r="AD108" s="48"/>
      <c r="AE108" s="368">
        <v>7</v>
      </c>
      <c r="AF108" s="368"/>
      <c r="AG108" s="369" t="str">
        <f>$AG$6</f>
        <v>国本JSC</v>
      </c>
      <c r="AH108" s="369"/>
      <c r="AI108" s="369"/>
      <c r="AJ108" s="369"/>
      <c r="AK108" s="369"/>
      <c r="AL108" s="369"/>
      <c r="AM108" s="369"/>
      <c r="AN108" s="369"/>
      <c r="AO108" s="369"/>
      <c r="AP108" s="369"/>
    </row>
    <row r="109" spans="1:43" ht="18" customHeight="1" x14ac:dyDescent="0.15">
      <c r="B109" s="18"/>
      <c r="C109" s="295">
        <v>2</v>
      </c>
      <c r="D109" s="295"/>
      <c r="E109" s="370" t="str">
        <f>$E$7</f>
        <v>FCみらい</v>
      </c>
      <c r="F109" s="370"/>
      <c r="G109" s="370"/>
      <c r="H109" s="370"/>
      <c r="I109" s="370"/>
      <c r="J109" s="370"/>
      <c r="K109" s="370"/>
      <c r="L109" s="370"/>
      <c r="M109" s="370"/>
      <c r="N109" s="370"/>
      <c r="O109" s="34"/>
      <c r="P109" s="34"/>
      <c r="Q109" s="295">
        <v>5</v>
      </c>
      <c r="R109" s="295"/>
      <c r="S109" s="370" t="str">
        <f>$S$7</f>
        <v>FCグランディール</v>
      </c>
      <c r="T109" s="370"/>
      <c r="U109" s="370"/>
      <c r="V109" s="370"/>
      <c r="W109" s="370"/>
      <c r="X109" s="370"/>
      <c r="Y109" s="370"/>
      <c r="Z109" s="370"/>
      <c r="AA109" s="370"/>
      <c r="AB109" s="370"/>
      <c r="AC109" s="47"/>
      <c r="AD109" s="48"/>
      <c r="AE109" s="295">
        <v>8</v>
      </c>
      <c r="AF109" s="295"/>
      <c r="AG109" s="370" t="str">
        <f>$AG$7</f>
        <v>FCペンサーレ</v>
      </c>
      <c r="AH109" s="370"/>
      <c r="AI109" s="370"/>
      <c r="AJ109" s="370"/>
      <c r="AK109" s="370"/>
      <c r="AL109" s="370"/>
      <c r="AM109" s="370"/>
      <c r="AN109" s="370"/>
      <c r="AO109" s="370"/>
      <c r="AP109" s="370"/>
    </row>
    <row r="110" spans="1:43" ht="18" customHeight="1" x14ac:dyDescent="0.15">
      <c r="B110" s="18"/>
      <c r="C110" s="371">
        <v>3</v>
      </c>
      <c r="D110" s="371"/>
      <c r="E110" s="372" t="str">
        <f>$E$8</f>
        <v>ブラッドレスSS</v>
      </c>
      <c r="F110" s="372"/>
      <c r="G110" s="372"/>
      <c r="H110" s="372"/>
      <c r="I110" s="372"/>
      <c r="J110" s="372"/>
      <c r="K110" s="372"/>
      <c r="L110" s="372"/>
      <c r="M110" s="372"/>
      <c r="N110" s="372"/>
      <c r="O110" s="34"/>
      <c r="P110" s="34"/>
      <c r="Q110" s="371">
        <v>6</v>
      </c>
      <c r="R110" s="371"/>
      <c r="S110" s="372" t="str">
        <f>$S$8</f>
        <v>富士見SSS</v>
      </c>
      <c r="T110" s="372"/>
      <c r="U110" s="372"/>
      <c r="V110" s="372"/>
      <c r="W110" s="372"/>
      <c r="X110" s="372"/>
      <c r="Y110" s="372"/>
      <c r="Z110" s="372"/>
      <c r="AA110" s="372"/>
      <c r="AB110" s="372"/>
      <c r="AC110" s="47"/>
      <c r="AD110" s="48"/>
      <c r="AE110" s="371">
        <v>9</v>
      </c>
      <c r="AF110" s="371"/>
      <c r="AG110" s="372" t="str">
        <f>$AG$8</f>
        <v>石井FC</v>
      </c>
      <c r="AH110" s="372"/>
      <c r="AI110" s="372"/>
      <c r="AJ110" s="372"/>
      <c r="AK110" s="372"/>
      <c r="AL110" s="372"/>
      <c r="AM110" s="372"/>
      <c r="AN110" s="372"/>
      <c r="AO110" s="372"/>
      <c r="AP110" s="372"/>
    </row>
    <row r="111" spans="1:43" ht="18" customHeight="1" x14ac:dyDescent="0.15">
      <c r="B111" s="18"/>
      <c r="C111" s="28"/>
      <c r="D111" s="27"/>
      <c r="E111" s="27"/>
      <c r="F111" s="27"/>
      <c r="G111" s="27"/>
      <c r="H111" s="27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27"/>
      <c r="U111" s="35"/>
      <c r="V111" s="27"/>
      <c r="W111" s="35"/>
      <c r="X111" s="27"/>
      <c r="Y111" s="35"/>
      <c r="Z111" s="27"/>
      <c r="AA111" s="35"/>
      <c r="AB111" s="27"/>
      <c r="AC111" s="27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</row>
    <row r="112" spans="1:43" ht="18" customHeight="1" x14ac:dyDescent="0.15">
      <c r="B112" s="18" t="s">
        <v>378</v>
      </c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</row>
    <row r="113" spans="2:46" ht="18" customHeight="1" thickBot="1" x14ac:dyDescent="0.2">
      <c r="B113" s="22"/>
      <c r="C113" s="302" t="s">
        <v>137</v>
      </c>
      <c r="D113" s="303"/>
      <c r="E113" s="304"/>
      <c r="F113" s="305" t="s">
        <v>138</v>
      </c>
      <c r="G113" s="306"/>
      <c r="H113" s="306"/>
      <c r="I113" s="307"/>
      <c r="J113" s="303" t="s">
        <v>139</v>
      </c>
      <c r="K113" s="306"/>
      <c r="L113" s="306"/>
      <c r="M113" s="306"/>
      <c r="N113" s="306"/>
      <c r="O113" s="306"/>
      <c r="P113" s="308"/>
      <c r="Q113" s="309" t="s">
        <v>140</v>
      </c>
      <c r="R113" s="309"/>
      <c r="S113" s="309"/>
      <c r="T113" s="309"/>
      <c r="U113" s="309"/>
      <c r="V113" s="309"/>
      <c r="W113" s="309"/>
      <c r="X113" s="310" t="s">
        <v>139</v>
      </c>
      <c r="Y113" s="306"/>
      <c r="Z113" s="306"/>
      <c r="AA113" s="306"/>
      <c r="AB113" s="306"/>
      <c r="AC113" s="306"/>
      <c r="AD113" s="307"/>
      <c r="AE113" s="305" t="s">
        <v>138</v>
      </c>
      <c r="AF113" s="306"/>
      <c r="AG113" s="306"/>
      <c r="AH113" s="307"/>
      <c r="AI113" s="311" t="s">
        <v>141</v>
      </c>
      <c r="AJ113" s="312"/>
      <c r="AK113" s="312"/>
      <c r="AL113" s="312"/>
      <c r="AM113" s="312"/>
      <c r="AN113" s="312"/>
      <c r="AO113" s="310" t="s">
        <v>142</v>
      </c>
      <c r="AP113" s="304"/>
    </row>
    <row r="114" spans="2:46" ht="18" customHeight="1" x14ac:dyDescent="0.15">
      <c r="B114" s="382">
        <v>1</v>
      </c>
      <c r="C114" s="316">
        <v>0.375</v>
      </c>
      <c r="D114" s="317"/>
      <c r="E114" s="318"/>
      <c r="F114" s="322"/>
      <c r="G114" s="323"/>
      <c r="H114" s="323"/>
      <c r="I114" s="324"/>
      <c r="J114" s="328" t="str">
        <f>IF(AS114="","",VLOOKUP(AS114,U10組合せ!$B$6:$I$14,2*$AS$1+1,FALSE))</f>
        <v>ブラッドレスSS</v>
      </c>
      <c r="K114" s="329"/>
      <c r="L114" s="329"/>
      <c r="M114" s="329"/>
      <c r="N114" s="329"/>
      <c r="O114" s="329"/>
      <c r="P114" s="330"/>
      <c r="Q114" s="345" t="str">
        <f>IF(OR(S114="",S115=""),"",S114+S115)</f>
        <v/>
      </c>
      <c r="R114" s="346"/>
      <c r="S114" s="37"/>
      <c r="T114" s="138" t="s">
        <v>143</v>
      </c>
      <c r="U114" s="37"/>
      <c r="V114" s="345" t="str">
        <f>IF(OR(U114="",U115=""),"",U114+U115)</f>
        <v/>
      </c>
      <c r="W114" s="346"/>
      <c r="X114" s="333" t="str">
        <f>IF(AT114="","",VLOOKUP(AT114,U10組合せ!$B$6:$I$14,2*$AS$1+1,FALSE))</f>
        <v>国本JSC</v>
      </c>
      <c r="Y114" s="329"/>
      <c r="Z114" s="329"/>
      <c r="AA114" s="329"/>
      <c r="AB114" s="329"/>
      <c r="AC114" s="329"/>
      <c r="AD114" s="334"/>
      <c r="AE114" s="322"/>
      <c r="AF114" s="323"/>
      <c r="AG114" s="323"/>
      <c r="AH114" s="324"/>
      <c r="AI114" s="373" t="str">
        <f ca="1">DBCS(INDIRECT("U10対戦スケジュール!c"&amp;(ROW())/2-7))</f>
        <v>４／８／８</v>
      </c>
      <c r="AJ114" s="374"/>
      <c r="AK114" s="374"/>
      <c r="AL114" s="374"/>
      <c r="AM114" s="374"/>
      <c r="AN114" s="374"/>
      <c r="AO114" s="341" t="s">
        <v>144</v>
      </c>
      <c r="AP114" s="342"/>
      <c r="AS114" s="18">
        <v>3</v>
      </c>
      <c r="AT114" s="18">
        <v>7</v>
      </c>
    </row>
    <row r="115" spans="2:46" ht="18" customHeight="1" x14ac:dyDescent="0.15">
      <c r="B115" s="383"/>
      <c r="C115" s="319"/>
      <c r="D115" s="320"/>
      <c r="E115" s="321"/>
      <c r="F115" s="325"/>
      <c r="G115" s="326"/>
      <c r="H115" s="326"/>
      <c r="I115" s="327"/>
      <c r="J115" s="331"/>
      <c r="K115" s="331"/>
      <c r="L115" s="331"/>
      <c r="M115" s="331"/>
      <c r="N115" s="331"/>
      <c r="O115" s="331"/>
      <c r="P115" s="332"/>
      <c r="Q115" s="343"/>
      <c r="R115" s="347"/>
      <c r="S115" s="38"/>
      <c r="T115" s="139" t="s">
        <v>143</v>
      </c>
      <c r="U115" s="38"/>
      <c r="V115" s="343"/>
      <c r="W115" s="347"/>
      <c r="X115" s="335"/>
      <c r="Y115" s="331"/>
      <c r="Z115" s="331"/>
      <c r="AA115" s="331"/>
      <c r="AB115" s="331"/>
      <c r="AC115" s="331"/>
      <c r="AD115" s="336"/>
      <c r="AE115" s="325"/>
      <c r="AF115" s="326"/>
      <c r="AG115" s="326"/>
      <c r="AH115" s="327"/>
      <c r="AI115" s="375"/>
      <c r="AJ115" s="376"/>
      <c r="AK115" s="376"/>
      <c r="AL115" s="376"/>
      <c r="AM115" s="376"/>
      <c r="AN115" s="376"/>
      <c r="AO115" s="343"/>
      <c r="AP115" s="344"/>
    </row>
    <row r="116" spans="2:46" ht="18" customHeight="1" x14ac:dyDescent="0.15">
      <c r="B116" s="383">
        <v>2</v>
      </c>
      <c r="C116" s="319">
        <v>0.39583333333333331</v>
      </c>
      <c r="D116" s="320">
        <v>0.4375</v>
      </c>
      <c r="E116" s="321"/>
      <c r="F116" s="325"/>
      <c r="G116" s="326"/>
      <c r="H116" s="326"/>
      <c r="I116" s="327"/>
      <c r="J116" s="387" t="str">
        <f>IF(AS116="","",VLOOKUP(AS116,U10組合せ!$B$6:$I$14,2*$AS$1+1,FALSE))</f>
        <v>カテット白沢SS</v>
      </c>
      <c r="K116" s="349"/>
      <c r="L116" s="349"/>
      <c r="M116" s="349"/>
      <c r="N116" s="349"/>
      <c r="O116" s="349"/>
      <c r="P116" s="350"/>
      <c r="Q116" s="388" t="str">
        <f t="shared" ref="Q116" si="48">IF(OR(S116="",S117=""),"",S116+S117)</f>
        <v/>
      </c>
      <c r="R116" s="389"/>
      <c r="S116" s="39"/>
      <c r="T116" s="140" t="s">
        <v>143</v>
      </c>
      <c r="U116" s="39"/>
      <c r="V116" s="388" t="str">
        <f t="shared" ref="V116" si="49">IF(OR(U116="",U117=""),"",U116+U117)</f>
        <v/>
      </c>
      <c r="W116" s="389"/>
      <c r="X116" s="352" t="str">
        <f>IF(AT116="","",VLOOKUP(AT116,U10組合せ!$B$6:$I$14,2*$AS$1+1,FALSE))</f>
        <v>FCペンサーレ</v>
      </c>
      <c r="Y116" s="349"/>
      <c r="Z116" s="349"/>
      <c r="AA116" s="349"/>
      <c r="AB116" s="349"/>
      <c r="AC116" s="349"/>
      <c r="AD116" s="353"/>
      <c r="AE116" s="325"/>
      <c r="AF116" s="326"/>
      <c r="AG116" s="326"/>
      <c r="AH116" s="327"/>
      <c r="AI116" s="377" t="str">
        <f ca="1">DBCS(INDIRECT("U10対戦スケジュール!c"&amp;(ROW())/2-7))</f>
        <v>３／７／７</v>
      </c>
      <c r="AJ116" s="378"/>
      <c r="AK116" s="378"/>
      <c r="AL116" s="378"/>
      <c r="AM116" s="378"/>
      <c r="AN116" s="378"/>
      <c r="AO116" s="388" t="s">
        <v>144</v>
      </c>
      <c r="AP116" s="399"/>
      <c r="AS116" s="18">
        <v>4</v>
      </c>
      <c r="AT116" s="18">
        <v>8</v>
      </c>
    </row>
    <row r="117" spans="2:46" ht="18" customHeight="1" x14ac:dyDescent="0.15">
      <c r="B117" s="383"/>
      <c r="C117" s="319"/>
      <c r="D117" s="320"/>
      <c r="E117" s="321"/>
      <c r="F117" s="325"/>
      <c r="G117" s="326"/>
      <c r="H117" s="326"/>
      <c r="I117" s="327"/>
      <c r="J117" s="331"/>
      <c r="K117" s="331"/>
      <c r="L117" s="331"/>
      <c r="M117" s="331"/>
      <c r="N117" s="331"/>
      <c r="O117" s="331"/>
      <c r="P117" s="332"/>
      <c r="Q117" s="343"/>
      <c r="R117" s="347"/>
      <c r="S117" s="38"/>
      <c r="T117" s="139" t="s">
        <v>143</v>
      </c>
      <c r="U117" s="38"/>
      <c r="V117" s="343"/>
      <c r="W117" s="347"/>
      <c r="X117" s="335"/>
      <c r="Y117" s="331"/>
      <c r="Z117" s="331"/>
      <c r="AA117" s="331"/>
      <c r="AB117" s="331"/>
      <c r="AC117" s="331"/>
      <c r="AD117" s="336"/>
      <c r="AE117" s="325"/>
      <c r="AF117" s="326"/>
      <c r="AG117" s="326"/>
      <c r="AH117" s="327"/>
      <c r="AI117" s="377"/>
      <c r="AJ117" s="378"/>
      <c r="AK117" s="378"/>
      <c r="AL117" s="378"/>
      <c r="AM117" s="378"/>
      <c r="AN117" s="378"/>
      <c r="AO117" s="343"/>
      <c r="AP117" s="344"/>
    </row>
    <row r="118" spans="2:46" ht="18" customHeight="1" x14ac:dyDescent="0.15">
      <c r="B118" s="383">
        <v>3</v>
      </c>
      <c r="C118" s="319">
        <v>0.41666666666666669</v>
      </c>
      <c r="D118" s="320"/>
      <c r="E118" s="321"/>
      <c r="F118" s="325"/>
      <c r="G118" s="326"/>
      <c r="H118" s="326"/>
      <c r="I118" s="327"/>
      <c r="J118" s="387" t="str">
        <f>IF(AS118="","",VLOOKUP(AS118,U10組合せ!$B$6:$I$14,2*$AS$1+1,FALSE))</f>
        <v>FCグランディール</v>
      </c>
      <c r="K118" s="349"/>
      <c r="L118" s="349"/>
      <c r="M118" s="349"/>
      <c r="N118" s="349"/>
      <c r="O118" s="349"/>
      <c r="P118" s="350"/>
      <c r="Q118" s="388" t="str">
        <f t="shared" ref="Q118" si="50">IF(OR(S118="",S119=""),"",S118+S119)</f>
        <v/>
      </c>
      <c r="R118" s="389"/>
      <c r="S118" s="39"/>
      <c r="T118" s="140" t="s">
        <v>143</v>
      </c>
      <c r="U118" s="39"/>
      <c r="V118" s="388" t="str">
        <f t="shared" ref="V118" si="51">IF(OR(U118="",U119=""),"",U118+U119)</f>
        <v/>
      </c>
      <c r="W118" s="389"/>
      <c r="X118" s="352" t="str">
        <f>IF(AT118="","",VLOOKUP(AT118,U10組合せ!$B$6:$I$14,2*$AS$1+1,FALSE))</f>
        <v>石井FC</v>
      </c>
      <c r="Y118" s="349"/>
      <c r="Z118" s="349"/>
      <c r="AA118" s="349"/>
      <c r="AB118" s="349"/>
      <c r="AC118" s="349"/>
      <c r="AD118" s="353"/>
      <c r="AE118" s="325"/>
      <c r="AF118" s="326"/>
      <c r="AG118" s="326"/>
      <c r="AH118" s="327"/>
      <c r="AI118" s="377" t="str">
        <f ca="1">DBCS(INDIRECT("U10対戦スケジュール!c"&amp;(ROW())/2-7))</f>
        <v>６／１／１</v>
      </c>
      <c r="AJ118" s="378"/>
      <c r="AK118" s="378"/>
      <c r="AL118" s="378"/>
      <c r="AM118" s="378"/>
      <c r="AN118" s="378"/>
      <c r="AO118" s="388" t="s">
        <v>144</v>
      </c>
      <c r="AP118" s="399"/>
      <c r="AS118" s="18">
        <v>5</v>
      </c>
      <c r="AT118" s="18">
        <v>9</v>
      </c>
    </row>
    <row r="119" spans="2:46" ht="18" customHeight="1" x14ac:dyDescent="0.15">
      <c r="B119" s="383"/>
      <c r="C119" s="319"/>
      <c r="D119" s="320"/>
      <c r="E119" s="321"/>
      <c r="F119" s="325"/>
      <c r="G119" s="326"/>
      <c r="H119" s="326"/>
      <c r="I119" s="327"/>
      <c r="J119" s="331"/>
      <c r="K119" s="331"/>
      <c r="L119" s="331"/>
      <c r="M119" s="331"/>
      <c r="N119" s="331"/>
      <c r="O119" s="331"/>
      <c r="P119" s="332"/>
      <c r="Q119" s="343"/>
      <c r="R119" s="347"/>
      <c r="S119" s="38"/>
      <c r="T119" s="139" t="s">
        <v>143</v>
      </c>
      <c r="U119" s="38"/>
      <c r="V119" s="343"/>
      <c r="W119" s="347"/>
      <c r="X119" s="335"/>
      <c r="Y119" s="331"/>
      <c r="Z119" s="331"/>
      <c r="AA119" s="331"/>
      <c r="AB119" s="331"/>
      <c r="AC119" s="331"/>
      <c r="AD119" s="336"/>
      <c r="AE119" s="325"/>
      <c r="AF119" s="326"/>
      <c r="AG119" s="326"/>
      <c r="AH119" s="327"/>
      <c r="AI119" s="377"/>
      <c r="AJ119" s="378"/>
      <c r="AK119" s="378"/>
      <c r="AL119" s="378"/>
      <c r="AM119" s="378"/>
      <c r="AN119" s="378"/>
      <c r="AO119" s="343"/>
      <c r="AP119" s="344"/>
    </row>
    <row r="120" spans="2:46" ht="18" customHeight="1" x14ac:dyDescent="0.15">
      <c r="B120" s="383">
        <v>4</v>
      </c>
      <c r="C120" s="319">
        <v>0.4375</v>
      </c>
      <c r="D120" s="320">
        <v>0.4375</v>
      </c>
      <c r="E120" s="321"/>
      <c r="F120" s="325"/>
      <c r="G120" s="326"/>
      <c r="H120" s="326"/>
      <c r="I120" s="327"/>
      <c r="J120" s="387" t="str">
        <f>IF(AS120="","",VLOOKUP(AS120,U10組合せ!$B$6:$I$14,2*$AS$1+1,FALSE))</f>
        <v>富士見SSS</v>
      </c>
      <c r="K120" s="349"/>
      <c r="L120" s="349"/>
      <c r="M120" s="349"/>
      <c r="N120" s="349"/>
      <c r="O120" s="349"/>
      <c r="P120" s="350"/>
      <c r="Q120" s="388" t="str">
        <f t="shared" ref="Q120" si="52">IF(OR(S120="",S121=""),"",S120+S121)</f>
        <v/>
      </c>
      <c r="R120" s="389"/>
      <c r="S120" s="39"/>
      <c r="T120" s="140" t="s">
        <v>143</v>
      </c>
      <c r="U120" s="39"/>
      <c r="V120" s="388" t="str">
        <f t="shared" ref="V120" si="53">IF(OR(U120="",U121=""),"",U120+U121)</f>
        <v/>
      </c>
      <c r="W120" s="389"/>
      <c r="X120" s="352" t="str">
        <f>IF(AT120="","",VLOOKUP(AT120,U10組合せ!$B$6:$I$14,2*$AS$1+1,FALSE))</f>
        <v>豊郷JFC宇都宮</v>
      </c>
      <c r="Y120" s="349"/>
      <c r="Z120" s="349"/>
      <c r="AA120" s="349"/>
      <c r="AB120" s="349"/>
      <c r="AC120" s="349"/>
      <c r="AD120" s="353"/>
      <c r="AE120" s="325"/>
      <c r="AF120" s="326"/>
      <c r="AG120" s="326"/>
      <c r="AH120" s="327"/>
      <c r="AI120" s="377" t="str">
        <f ca="1">DBCS(INDIRECT("U10対戦スケジュール!c"&amp;(ROW())/2-7))</f>
        <v>５／９／９</v>
      </c>
      <c r="AJ120" s="378"/>
      <c r="AK120" s="378"/>
      <c r="AL120" s="378"/>
      <c r="AM120" s="378"/>
      <c r="AN120" s="378"/>
      <c r="AO120" s="388" t="s">
        <v>144</v>
      </c>
      <c r="AP120" s="399"/>
      <c r="AS120" s="18">
        <v>6</v>
      </c>
      <c r="AT120" s="18">
        <v>1</v>
      </c>
    </row>
    <row r="121" spans="2:46" ht="18" customHeight="1" x14ac:dyDescent="0.15">
      <c r="B121" s="383"/>
      <c r="C121" s="319"/>
      <c r="D121" s="320"/>
      <c r="E121" s="321"/>
      <c r="F121" s="325"/>
      <c r="G121" s="326"/>
      <c r="H121" s="326"/>
      <c r="I121" s="327"/>
      <c r="J121" s="331"/>
      <c r="K121" s="331"/>
      <c r="L121" s="331"/>
      <c r="M121" s="331"/>
      <c r="N121" s="331"/>
      <c r="O121" s="331"/>
      <c r="P121" s="332"/>
      <c r="Q121" s="343"/>
      <c r="R121" s="347"/>
      <c r="S121" s="38"/>
      <c r="T121" s="139" t="s">
        <v>143</v>
      </c>
      <c r="U121" s="38"/>
      <c r="V121" s="343"/>
      <c r="W121" s="347"/>
      <c r="X121" s="335"/>
      <c r="Y121" s="331"/>
      <c r="Z121" s="331"/>
      <c r="AA121" s="331"/>
      <c r="AB121" s="331"/>
      <c r="AC121" s="331"/>
      <c r="AD121" s="336"/>
      <c r="AE121" s="325"/>
      <c r="AF121" s="326"/>
      <c r="AG121" s="326"/>
      <c r="AH121" s="327"/>
      <c r="AI121" s="377"/>
      <c r="AJ121" s="378"/>
      <c r="AK121" s="378"/>
      <c r="AL121" s="378"/>
      <c r="AM121" s="378"/>
      <c r="AN121" s="378"/>
      <c r="AO121" s="343"/>
      <c r="AP121" s="344"/>
    </row>
    <row r="122" spans="2:46" ht="18" customHeight="1" x14ac:dyDescent="0.15">
      <c r="B122" s="383">
        <v>5</v>
      </c>
      <c r="C122" s="319">
        <v>0.45833333333333331</v>
      </c>
      <c r="D122" s="320"/>
      <c r="E122" s="321"/>
      <c r="F122" s="325"/>
      <c r="G122" s="326"/>
      <c r="H122" s="326"/>
      <c r="I122" s="327"/>
      <c r="J122" s="387" t="str">
        <f>IF(AS122="","",VLOOKUP(AS122,U10組合せ!$B$6:$I$14,2*$AS$1+1,FALSE))</f>
        <v>国本JSC</v>
      </c>
      <c r="K122" s="349"/>
      <c r="L122" s="349"/>
      <c r="M122" s="349"/>
      <c r="N122" s="349"/>
      <c r="O122" s="349"/>
      <c r="P122" s="350"/>
      <c r="Q122" s="388" t="str">
        <f t="shared" ref="Q122" si="54">IF(OR(S122="",S123=""),"",S122+S123)</f>
        <v/>
      </c>
      <c r="R122" s="389"/>
      <c r="S122" s="39"/>
      <c r="T122" s="140" t="s">
        <v>143</v>
      </c>
      <c r="U122" s="39"/>
      <c r="V122" s="388" t="str">
        <f t="shared" ref="V122" si="55">IF(OR(U122="",U123=""),"",U122+U123)</f>
        <v/>
      </c>
      <c r="W122" s="389"/>
      <c r="X122" s="352" t="str">
        <f>IF(AT122="","",VLOOKUP(AT122,U10組合せ!$B$6:$I$14,2*$AS$1+1,FALSE))</f>
        <v>FCみらい</v>
      </c>
      <c r="Y122" s="349"/>
      <c r="Z122" s="349"/>
      <c r="AA122" s="349"/>
      <c r="AB122" s="349"/>
      <c r="AC122" s="349"/>
      <c r="AD122" s="353"/>
      <c r="AE122" s="325"/>
      <c r="AF122" s="326"/>
      <c r="AG122" s="326"/>
      <c r="AH122" s="327"/>
      <c r="AI122" s="377" t="str">
        <f ca="1">DBCS(INDIRECT("U10対戦スケジュール!c"&amp;(ROW())/2-7))</f>
        <v>８／３／３</v>
      </c>
      <c r="AJ122" s="378"/>
      <c r="AK122" s="378"/>
      <c r="AL122" s="378"/>
      <c r="AM122" s="378"/>
      <c r="AN122" s="378"/>
      <c r="AO122" s="388" t="s">
        <v>144</v>
      </c>
      <c r="AP122" s="399"/>
      <c r="AS122" s="18">
        <v>7</v>
      </c>
      <c r="AT122" s="18">
        <v>2</v>
      </c>
    </row>
    <row r="123" spans="2:46" ht="18" customHeight="1" x14ac:dyDescent="0.15">
      <c r="B123" s="383"/>
      <c r="C123" s="319"/>
      <c r="D123" s="320"/>
      <c r="E123" s="321"/>
      <c r="F123" s="325"/>
      <c r="G123" s="326"/>
      <c r="H123" s="326"/>
      <c r="I123" s="327"/>
      <c r="J123" s="331"/>
      <c r="K123" s="331"/>
      <c r="L123" s="331"/>
      <c r="M123" s="331"/>
      <c r="N123" s="331"/>
      <c r="O123" s="331"/>
      <c r="P123" s="332"/>
      <c r="Q123" s="343"/>
      <c r="R123" s="347"/>
      <c r="S123" s="38"/>
      <c r="T123" s="139" t="s">
        <v>143</v>
      </c>
      <c r="U123" s="38"/>
      <c r="V123" s="343"/>
      <c r="W123" s="347"/>
      <c r="X123" s="335"/>
      <c r="Y123" s="331"/>
      <c r="Z123" s="331"/>
      <c r="AA123" s="331"/>
      <c r="AB123" s="331"/>
      <c r="AC123" s="331"/>
      <c r="AD123" s="336"/>
      <c r="AE123" s="325"/>
      <c r="AF123" s="326"/>
      <c r="AG123" s="326"/>
      <c r="AH123" s="327"/>
      <c r="AI123" s="377"/>
      <c r="AJ123" s="378"/>
      <c r="AK123" s="378"/>
      <c r="AL123" s="378"/>
      <c r="AM123" s="378"/>
      <c r="AN123" s="378"/>
      <c r="AO123" s="343"/>
      <c r="AP123" s="344"/>
    </row>
    <row r="124" spans="2:46" ht="18" customHeight="1" x14ac:dyDescent="0.15">
      <c r="B124" s="383">
        <v>6</v>
      </c>
      <c r="C124" s="319">
        <v>0.47916666666666669</v>
      </c>
      <c r="D124" s="320"/>
      <c r="E124" s="321"/>
      <c r="F124" s="325"/>
      <c r="G124" s="326"/>
      <c r="H124" s="326"/>
      <c r="I124" s="327"/>
      <c r="J124" s="387" t="str">
        <f>IF(AS124="","",VLOOKUP(AS124,U10組合せ!$B$6:$I$14,2*$AS$1+1,FALSE))</f>
        <v>FCペンサーレ</v>
      </c>
      <c r="K124" s="349"/>
      <c r="L124" s="349"/>
      <c r="M124" s="349"/>
      <c r="N124" s="349"/>
      <c r="O124" s="349"/>
      <c r="P124" s="350"/>
      <c r="Q124" s="388" t="str">
        <f t="shared" ref="Q124" si="56">IF(OR(S124="",S125=""),"",S124+S125)</f>
        <v/>
      </c>
      <c r="R124" s="389"/>
      <c r="S124" s="39"/>
      <c r="T124" s="140" t="s">
        <v>143</v>
      </c>
      <c r="U124" s="39"/>
      <c r="V124" s="388" t="str">
        <f t="shared" ref="V124" si="57">IF(OR(U124="",U125=""),"",U124+U125)</f>
        <v/>
      </c>
      <c r="W124" s="389"/>
      <c r="X124" s="352" t="str">
        <f>IF(AT124="","",VLOOKUP(AT124,U10組合せ!$B$6:$I$14,2*$AS$1+1,FALSE))</f>
        <v>ブラッドレスSS</v>
      </c>
      <c r="Y124" s="349"/>
      <c r="Z124" s="349"/>
      <c r="AA124" s="349"/>
      <c r="AB124" s="349"/>
      <c r="AC124" s="349"/>
      <c r="AD124" s="353"/>
      <c r="AE124" s="325"/>
      <c r="AF124" s="326"/>
      <c r="AG124" s="326"/>
      <c r="AH124" s="327"/>
      <c r="AI124" s="377" t="str">
        <f ca="1">DBCS(INDIRECT("U10対戦スケジュール!c"&amp;(ROW())/2-7))</f>
        <v>７／２／２</v>
      </c>
      <c r="AJ124" s="378"/>
      <c r="AK124" s="378"/>
      <c r="AL124" s="378"/>
      <c r="AM124" s="378"/>
      <c r="AN124" s="378"/>
      <c r="AO124" s="388" t="s">
        <v>144</v>
      </c>
      <c r="AP124" s="399"/>
      <c r="AS124" s="18">
        <v>8</v>
      </c>
      <c r="AT124" s="18">
        <v>3</v>
      </c>
    </row>
    <row r="125" spans="2:46" ht="18" customHeight="1" x14ac:dyDescent="0.15">
      <c r="B125" s="383"/>
      <c r="C125" s="319"/>
      <c r="D125" s="320"/>
      <c r="E125" s="321"/>
      <c r="F125" s="325"/>
      <c r="G125" s="326"/>
      <c r="H125" s="326"/>
      <c r="I125" s="327"/>
      <c r="J125" s="331"/>
      <c r="K125" s="331"/>
      <c r="L125" s="331"/>
      <c r="M125" s="331"/>
      <c r="N125" s="331"/>
      <c r="O125" s="331"/>
      <c r="P125" s="332"/>
      <c r="Q125" s="343"/>
      <c r="R125" s="347"/>
      <c r="S125" s="38"/>
      <c r="T125" s="139" t="s">
        <v>143</v>
      </c>
      <c r="U125" s="38"/>
      <c r="V125" s="343"/>
      <c r="W125" s="347"/>
      <c r="X125" s="335"/>
      <c r="Y125" s="331"/>
      <c r="Z125" s="331"/>
      <c r="AA125" s="331"/>
      <c r="AB125" s="331"/>
      <c r="AC125" s="331"/>
      <c r="AD125" s="336"/>
      <c r="AE125" s="325"/>
      <c r="AF125" s="326"/>
      <c r="AG125" s="326"/>
      <c r="AH125" s="327"/>
      <c r="AI125" s="377"/>
      <c r="AJ125" s="378"/>
      <c r="AK125" s="378"/>
      <c r="AL125" s="378"/>
      <c r="AM125" s="378"/>
      <c r="AN125" s="378"/>
      <c r="AO125" s="343"/>
      <c r="AP125" s="344"/>
    </row>
    <row r="126" spans="2:46" ht="18" customHeight="1" x14ac:dyDescent="0.15">
      <c r="B126" s="383">
        <v>7</v>
      </c>
      <c r="C126" s="319">
        <v>0.5</v>
      </c>
      <c r="D126" s="320"/>
      <c r="E126" s="321"/>
      <c r="F126" s="325"/>
      <c r="G126" s="326"/>
      <c r="H126" s="326"/>
      <c r="I126" s="327"/>
      <c r="J126" s="387" t="str">
        <f>IF(AS126="","",VLOOKUP(AS126,U10組合せ!$B$6:$I$14,2*$AS$1+1,FALSE))</f>
        <v>石井FC</v>
      </c>
      <c r="K126" s="349"/>
      <c r="L126" s="349"/>
      <c r="M126" s="349"/>
      <c r="N126" s="349"/>
      <c r="O126" s="349"/>
      <c r="P126" s="350"/>
      <c r="Q126" s="388" t="str">
        <f t="shared" ref="Q126" si="58">IF(OR(S126="",S127=""),"",S126+S127)</f>
        <v/>
      </c>
      <c r="R126" s="389"/>
      <c r="S126" s="39"/>
      <c r="T126" s="140" t="s">
        <v>143</v>
      </c>
      <c r="U126" s="39"/>
      <c r="V126" s="388" t="str">
        <f t="shared" ref="V126" si="59">IF(OR(U126="",U127=""),"",U126+U127)</f>
        <v/>
      </c>
      <c r="W126" s="389"/>
      <c r="X126" s="352" t="str">
        <f>IF(AT126="","",VLOOKUP(AT126,U10組合せ!$B$6:$I$14,2*$AS$1+1,FALSE))</f>
        <v>カテット白沢SS</v>
      </c>
      <c r="Y126" s="349"/>
      <c r="Z126" s="349"/>
      <c r="AA126" s="349"/>
      <c r="AB126" s="349"/>
      <c r="AC126" s="349"/>
      <c r="AD126" s="353"/>
      <c r="AE126" s="325"/>
      <c r="AF126" s="326"/>
      <c r="AG126" s="326"/>
      <c r="AH126" s="327"/>
      <c r="AI126" s="377" t="str">
        <f ca="1">DBCS(INDIRECT("U10対戦スケジュール!c"&amp;(ROW())/2-7))</f>
        <v>１／５／５</v>
      </c>
      <c r="AJ126" s="378"/>
      <c r="AK126" s="378"/>
      <c r="AL126" s="378"/>
      <c r="AM126" s="378"/>
      <c r="AN126" s="378"/>
      <c r="AO126" s="388" t="s">
        <v>144</v>
      </c>
      <c r="AP126" s="399"/>
      <c r="AS126" s="18">
        <v>9</v>
      </c>
      <c r="AT126" s="18">
        <v>4</v>
      </c>
    </row>
    <row r="127" spans="2:46" ht="18" customHeight="1" x14ac:dyDescent="0.15">
      <c r="B127" s="383"/>
      <c r="C127" s="319"/>
      <c r="D127" s="320"/>
      <c r="E127" s="321"/>
      <c r="F127" s="325"/>
      <c r="G127" s="326"/>
      <c r="H127" s="326"/>
      <c r="I127" s="327"/>
      <c r="J127" s="331"/>
      <c r="K127" s="331"/>
      <c r="L127" s="331"/>
      <c r="M127" s="331"/>
      <c r="N127" s="331"/>
      <c r="O127" s="331"/>
      <c r="P127" s="332"/>
      <c r="Q127" s="343"/>
      <c r="R127" s="347"/>
      <c r="S127" s="38"/>
      <c r="T127" s="139" t="s">
        <v>143</v>
      </c>
      <c r="U127" s="38"/>
      <c r="V127" s="343"/>
      <c r="W127" s="347"/>
      <c r="X127" s="335"/>
      <c r="Y127" s="331"/>
      <c r="Z127" s="331"/>
      <c r="AA127" s="331"/>
      <c r="AB127" s="331"/>
      <c r="AC127" s="331"/>
      <c r="AD127" s="336"/>
      <c r="AE127" s="325"/>
      <c r="AF127" s="326"/>
      <c r="AG127" s="326"/>
      <c r="AH127" s="327"/>
      <c r="AI127" s="377"/>
      <c r="AJ127" s="378"/>
      <c r="AK127" s="378"/>
      <c r="AL127" s="378"/>
      <c r="AM127" s="378"/>
      <c r="AN127" s="378"/>
      <c r="AO127" s="343"/>
      <c r="AP127" s="344"/>
    </row>
    <row r="128" spans="2:46" ht="18" customHeight="1" x14ac:dyDescent="0.15">
      <c r="B128" s="383">
        <v>8</v>
      </c>
      <c r="C128" s="319">
        <v>0.52083333333333337</v>
      </c>
      <c r="D128" s="320">
        <v>0.4375</v>
      </c>
      <c r="E128" s="321"/>
      <c r="F128" s="325"/>
      <c r="G128" s="326"/>
      <c r="H128" s="326"/>
      <c r="I128" s="327"/>
      <c r="J128" s="348" t="str">
        <f>IF(AS128="","",VLOOKUP(AS128,U10組合せ!$B$6:$I$14,2*$AS$1+1,FALSE))</f>
        <v>豊郷JFC宇都宮</v>
      </c>
      <c r="K128" s="349"/>
      <c r="L128" s="349"/>
      <c r="M128" s="349"/>
      <c r="N128" s="349"/>
      <c r="O128" s="349"/>
      <c r="P128" s="350"/>
      <c r="Q128" s="388" t="str">
        <f t="shared" ref="Q128" si="60">IF(OR(S128="",S129=""),"",S128+S129)</f>
        <v/>
      </c>
      <c r="R128" s="389"/>
      <c r="S128" s="39"/>
      <c r="T128" s="140" t="s">
        <v>143</v>
      </c>
      <c r="U128" s="39"/>
      <c r="V128" s="388" t="str">
        <f t="shared" ref="V128" si="61">IF(OR(U128="",U129=""),"",U128+U129)</f>
        <v/>
      </c>
      <c r="W128" s="389"/>
      <c r="X128" s="352" t="str">
        <f>IF(AT128="","",VLOOKUP(AT128,U10組合せ!$B$6:$I$14,2*$AS$1+1,FALSE))</f>
        <v>FCグランディール</v>
      </c>
      <c r="Y128" s="349"/>
      <c r="Z128" s="349"/>
      <c r="AA128" s="349"/>
      <c r="AB128" s="349"/>
      <c r="AC128" s="349"/>
      <c r="AD128" s="353"/>
      <c r="AE128" s="325"/>
      <c r="AF128" s="326"/>
      <c r="AG128" s="326"/>
      <c r="AH128" s="327"/>
      <c r="AI128" s="377" t="str">
        <f ca="1">DBCS(INDIRECT("U10対戦スケジュール!c"&amp;(ROW())/2-7))</f>
        <v>２／６／６</v>
      </c>
      <c r="AJ128" s="378"/>
      <c r="AK128" s="378"/>
      <c r="AL128" s="378"/>
      <c r="AM128" s="378"/>
      <c r="AN128" s="378"/>
      <c r="AO128" s="388" t="s">
        <v>144</v>
      </c>
      <c r="AP128" s="399"/>
      <c r="AS128" s="18">
        <v>1</v>
      </c>
      <c r="AT128" s="18">
        <v>5</v>
      </c>
    </row>
    <row r="129" spans="1:46" ht="18" customHeight="1" x14ac:dyDescent="0.15">
      <c r="B129" s="383"/>
      <c r="C129" s="319"/>
      <c r="D129" s="320"/>
      <c r="E129" s="321"/>
      <c r="F129" s="325"/>
      <c r="G129" s="326"/>
      <c r="H129" s="326"/>
      <c r="I129" s="327"/>
      <c r="J129" s="351"/>
      <c r="K129" s="331"/>
      <c r="L129" s="331"/>
      <c r="M129" s="331"/>
      <c r="N129" s="331"/>
      <c r="O129" s="331"/>
      <c r="P129" s="332"/>
      <c r="Q129" s="343"/>
      <c r="R129" s="347"/>
      <c r="S129" s="38"/>
      <c r="T129" s="139" t="s">
        <v>143</v>
      </c>
      <c r="U129" s="38"/>
      <c r="V129" s="343"/>
      <c r="W129" s="347"/>
      <c r="X129" s="335"/>
      <c r="Y129" s="331"/>
      <c r="Z129" s="331"/>
      <c r="AA129" s="331"/>
      <c r="AB129" s="331"/>
      <c r="AC129" s="331"/>
      <c r="AD129" s="336"/>
      <c r="AE129" s="325"/>
      <c r="AF129" s="326"/>
      <c r="AG129" s="326"/>
      <c r="AH129" s="327"/>
      <c r="AI129" s="377"/>
      <c r="AJ129" s="378"/>
      <c r="AK129" s="378"/>
      <c r="AL129" s="378"/>
      <c r="AM129" s="378"/>
      <c r="AN129" s="378"/>
      <c r="AO129" s="343"/>
      <c r="AP129" s="344"/>
    </row>
    <row r="130" spans="1:46" s="16" customFormat="1" ht="18" customHeight="1" x14ac:dyDescent="0.15">
      <c r="A130" s="23"/>
      <c r="B130" s="382">
        <v>9</v>
      </c>
      <c r="C130" s="316">
        <v>0.54166666666666663</v>
      </c>
      <c r="D130" s="317">
        <v>0.4375</v>
      </c>
      <c r="E130" s="318"/>
      <c r="F130" s="404"/>
      <c r="G130" s="405"/>
      <c r="H130" s="405"/>
      <c r="I130" s="406"/>
      <c r="J130" s="394" t="str">
        <f>IF(AS130="","",VLOOKUP(AS130,U10組合せ!$B$6:$I$14,2*$AS$1+1,FALSE))</f>
        <v>FCみらい</v>
      </c>
      <c r="K130" s="395"/>
      <c r="L130" s="395"/>
      <c r="M130" s="395"/>
      <c r="N130" s="395"/>
      <c r="O130" s="395"/>
      <c r="P130" s="396"/>
      <c r="Q130" s="345" t="str">
        <f t="shared" ref="Q130" si="62">IF(OR(S130="",S131=""),"",S130+S131)</f>
        <v/>
      </c>
      <c r="R130" s="346"/>
      <c r="S130" s="37"/>
      <c r="T130" s="138" t="s">
        <v>143</v>
      </c>
      <c r="U130" s="37"/>
      <c r="V130" s="345" t="str">
        <f t="shared" ref="V130" si="63">IF(OR(U130="",U131=""),"",U130+U131)</f>
        <v/>
      </c>
      <c r="W130" s="346"/>
      <c r="X130" s="400" t="str">
        <f>IF(AT130="","",VLOOKUP(AT130,U10組合せ!$B$6:$I$14,2*$AS$1+1,FALSE))</f>
        <v>富士見SSS</v>
      </c>
      <c r="Y130" s="395"/>
      <c r="Z130" s="395"/>
      <c r="AA130" s="395"/>
      <c r="AB130" s="395"/>
      <c r="AC130" s="395"/>
      <c r="AD130" s="401"/>
      <c r="AE130" s="404"/>
      <c r="AF130" s="405"/>
      <c r="AG130" s="405"/>
      <c r="AH130" s="406"/>
      <c r="AI130" s="375" t="str">
        <f ca="1">DBCS(INDIRECT("U10対戦スケジュール!c"&amp;(ROW())/2-7))</f>
        <v>９／４／４</v>
      </c>
      <c r="AJ130" s="379"/>
      <c r="AK130" s="379"/>
      <c r="AL130" s="379"/>
      <c r="AM130" s="379"/>
      <c r="AN130" s="379"/>
      <c r="AO130" s="345" t="s">
        <v>144</v>
      </c>
      <c r="AP130" s="412"/>
      <c r="AQ130" s="17"/>
      <c r="AS130" s="46">
        <v>2</v>
      </c>
      <c r="AT130" s="46">
        <v>6</v>
      </c>
    </row>
    <row r="131" spans="1:46" ht="18" customHeight="1" thickBot="1" x14ac:dyDescent="0.2">
      <c r="B131" s="384"/>
      <c r="C131" s="414"/>
      <c r="D131" s="415"/>
      <c r="E131" s="416"/>
      <c r="F131" s="407"/>
      <c r="G131" s="408"/>
      <c r="H131" s="408"/>
      <c r="I131" s="409"/>
      <c r="J131" s="397"/>
      <c r="K131" s="397"/>
      <c r="L131" s="397"/>
      <c r="M131" s="397"/>
      <c r="N131" s="397"/>
      <c r="O131" s="397"/>
      <c r="P131" s="398"/>
      <c r="Q131" s="410"/>
      <c r="R131" s="411"/>
      <c r="S131" s="40"/>
      <c r="T131" s="141" t="s">
        <v>143</v>
      </c>
      <c r="U131" s="40"/>
      <c r="V131" s="410"/>
      <c r="W131" s="411"/>
      <c r="X131" s="402"/>
      <c r="Y131" s="397"/>
      <c r="Z131" s="397"/>
      <c r="AA131" s="397"/>
      <c r="AB131" s="397"/>
      <c r="AC131" s="397"/>
      <c r="AD131" s="403"/>
      <c r="AE131" s="407"/>
      <c r="AF131" s="408"/>
      <c r="AG131" s="408"/>
      <c r="AH131" s="409"/>
      <c r="AI131" s="380"/>
      <c r="AJ131" s="381"/>
      <c r="AK131" s="381"/>
      <c r="AL131" s="381"/>
      <c r="AM131" s="381"/>
      <c r="AN131" s="381"/>
      <c r="AO131" s="410"/>
      <c r="AP131" s="413"/>
    </row>
    <row r="132" spans="1:46" ht="18" customHeight="1" thickBot="1" x14ac:dyDescent="0.2">
      <c r="B132" s="24"/>
      <c r="C132" s="25"/>
      <c r="D132" s="25"/>
      <c r="E132" s="25"/>
      <c r="F132" s="24"/>
      <c r="G132" s="24"/>
      <c r="H132" s="24"/>
      <c r="I132" s="24"/>
      <c r="J132" s="24"/>
      <c r="K132" s="31"/>
      <c r="L132" s="31"/>
      <c r="M132" s="32"/>
      <c r="N132" s="33"/>
      <c r="O132" s="32"/>
      <c r="P132" s="31"/>
      <c r="Q132" s="31"/>
      <c r="R132" s="24"/>
      <c r="S132" s="24"/>
      <c r="T132" s="24"/>
      <c r="U132" s="24"/>
      <c r="V132" s="24"/>
      <c r="W132" s="41"/>
      <c r="X132" s="41"/>
      <c r="Y132" s="41"/>
      <c r="Z132" s="41"/>
      <c r="AA132" s="41"/>
      <c r="AB132" s="41"/>
      <c r="AC132" s="45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16"/>
    </row>
    <row r="133" spans="1:46" ht="18" customHeight="1" x14ac:dyDescent="0.15">
      <c r="B133" s="18"/>
      <c r="C133" s="18"/>
      <c r="D133" s="313" t="s">
        <v>145</v>
      </c>
      <c r="E133" s="314"/>
      <c r="F133" s="314"/>
      <c r="G133" s="314"/>
      <c r="H133" s="314"/>
      <c r="I133" s="314"/>
      <c r="J133" s="314" t="s">
        <v>139</v>
      </c>
      <c r="K133" s="314"/>
      <c r="L133" s="314"/>
      <c r="M133" s="314"/>
      <c r="N133" s="314"/>
      <c r="O133" s="314"/>
      <c r="P133" s="314"/>
      <c r="Q133" s="314"/>
      <c r="R133" s="314" t="s">
        <v>146</v>
      </c>
      <c r="S133" s="314"/>
      <c r="T133" s="314"/>
      <c r="U133" s="314"/>
      <c r="V133" s="314"/>
      <c r="W133" s="314"/>
      <c r="X133" s="314"/>
      <c r="Y133" s="314"/>
      <c r="Z133" s="314"/>
      <c r="AA133" s="314" t="s">
        <v>147</v>
      </c>
      <c r="AB133" s="314"/>
      <c r="AC133" s="314"/>
      <c r="AD133" s="314" t="s">
        <v>148</v>
      </c>
      <c r="AE133" s="314"/>
      <c r="AF133" s="314"/>
      <c r="AG133" s="314"/>
      <c r="AH133" s="314"/>
      <c r="AI133" s="314"/>
      <c r="AJ133" s="314"/>
      <c r="AK133" s="314"/>
      <c r="AL133" s="314"/>
      <c r="AM133" s="315"/>
      <c r="AN133" s="18"/>
      <c r="AO133" s="18"/>
      <c r="AP133" s="18"/>
    </row>
    <row r="134" spans="1:46" ht="18" customHeight="1" x14ac:dyDescent="0.15">
      <c r="B134" s="18"/>
      <c r="C134" s="18"/>
      <c r="D134" s="354" t="s">
        <v>150</v>
      </c>
      <c r="E134" s="355"/>
      <c r="F134" s="355"/>
      <c r="G134" s="355"/>
      <c r="H134" s="355"/>
      <c r="I134" s="355"/>
      <c r="J134" s="356"/>
      <c r="K134" s="356"/>
      <c r="L134" s="356"/>
      <c r="M134" s="356"/>
      <c r="N134" s="356"/>
      <c r="O134" s="356"/>
      <c r="P134" s="356"/>
      <c r="Q134" s="356"/>
      <c r="R134" s="356"/>
      <c r="S134" s="356"/>
      <c r="T134" s="356"/>
      <c r="U134" s="356"/>
      <c r="V134" s="356"/>
      <c r="W134" s="356"/>
      <c r="X134" s="356"/>
      <c r="Y134" s="356"/>
      <c r="Z134" s="356"/>
      <c r="AA134" s="357"/>
      <c r="AB134" s="357"/>
      <c r="AC134" s="357"/>
      <c r="AD134" s="358"/>
      <c r="AE134" s="358"/>
      <c r="AF134" s="358"/>
      <c r="AG134" s="358"/>
      <c r="AH134" s="358"/>
      <c r="AI134" s="358"/>
      <c r="AJ134" s="358"/>
      <c r="AK134" s="358"/>
      <c r="AL134" s="358"/>
      <c r="AM134" s="359"/>
      <c r="AN134" s="18"/>
      <c r="AO134" s="18"/>
      <c r="AP134" s="18"/>
    </row>
    <row r="135" spans="1:46" ht="18" customHeight="1" x14ac:dyDescent="0.15">
      <c r="B135" s="18"/>
      <c r="C135" s="18"/>
      <c r="D135" s="360" t="s">
        <v>150</v>
      </c>
      <c r="E135" s="361"/>
      <c r="F135" s="361"/>
      <c r="G135" s="361"/>
      <c r="H135" s="361"/>
      <c r="I135" s="361"/>
      <c r="J135" s="361"/>
      <c r="K135" s="361"/>
      <c r="L135" s="361"/>
      <c r="M135" s="361"/>
      <c r="N135" s="361"/>
      <c r="O135" s="361"/>
      <c r="P135" s="361"/>
      <c r="Q135" s="361"/>
      <c r="R135" s="361"/>
      <c r="S135" s="361"/>
      <c r="T135" s="361"/>
      <c r="U135" s="361"/>
      <c r="V135" s="361"/>
      <c r="W135" s="361"/>
      <c r="X135" s="361"/>
      <c r="Y135" s="361"/>
      <c r="Z135" s="361"/>
      <c r="AA135" s="361"/>
      <c r="AB135" s="361"/>
      <c r="AC135" s="361"/>
      <c r="AD135" s="362"/>
      <c r="AE135" s="362"/>
      <c r="AF135" s="362"/>
      <c r="AG135" s="362"/>
      <c r="AH135" s="362"/>
      <c r="AI135" s="362"/>
      <c r="AJ135" s="362"/>
      <c r="AK135" s="362"/>
      <c r="AL135" s="362"/>
      <c r="AM135" s="363"/>
      <c r="AN135" s="18"/>
      <c r="AO135" s="18"/>
      <c r="AP135" s="18"/>
    </row>
    <row r="136" spans="1:46" ht="18" customHeight="1" x14ac:dyDescent="0.15">
      <c r="B136" s="18"/>
      <c r="C136" s="18"/>
      <c r="D136" s="364" t="s">
        <v>150</v>
      </c>
      <c r="E136" s="365"/>
      <c r="F136" s="365"/>
      <c r="G136" s="365"/>
      <c r="H136" s="365"/>
      <c r="I136" s="365"/>
      <c r="J136" s="365"/>
      <c r="K136" s="365"/>
      <c r="L136" s="365"/>
      <c r="M136" s="365"/>
      <c r="N136" s="365"/>
      <c r="O136" s="365"/>
      <c r="P136" s="365"/>
      <c r="Q136" s="365"/>
      <c r="R136" s="365"/>
      <c r="S136" s="365"/>
      <c r="T136" s="365"/>
      <c r="U136" s="365"/>
      <c r="V136" s="365"/>
      <c r="W136" s="365"/>
      <c r="X136" s="365"/>
      <c r="Y136" s="365"/>
      <c r="Z136" s="365"/>
      <c r="AA136" s="365"/>
      <c r="AB136" s="365"/>
      <c r="AC136" s="365"/>
      <c r="AD136" s="366"/>
      <c r="AE136" s="366"/>
      <c r="AF136" s="366"/>
      <c r="AG136" s="366"/>
      <c r="AH136" s="366"/>
      <c r="AI136" s="366"/>
      <c r="AJ136" s="366"/>
      <c r="AK136" s="366"/>
      <c r="AL136" s="366"/>
      <c r="AM136" s="367"/>
      <c r="AN136" s="18"/>
      <c r="AO136" s="18"/>
      <c r="AP136" s="18"/>
    </row>
  </sheetData>
  <mergeCells count="576">
    <mergeCell ref="A69:AQ71"/>
    <mergeCell ref="A103:AQ105"/>
    <mergeCell ref="S7:AB7"/>
    <mergeCell ref="AE7:AF7"/>
    <mergeCell ref="B12:B13"/>
    <mergeCell ref="C11:E11"/>
    <mergeCell ref="F11:I11"/>
    <mergeCell ref="J11:P11"/>
    <mergeCell ref="Q11:W11"/>
    <mergeCell ref="X11:AD11"/>
    <mergeCell ref="AE11:AH11"/>
    <mergeCell ref="AI11:AN11"/>
    <mergeCell ref="AO11:AP11"/>
    <mergeCell ref="C12:E13"/>
    <mergeCell ref="F12:I13"/>
    <mergeCell ref="J12:P13"/>
    <mergeCell ref="X12:AD13"/>
    <mergeCell ref="Q12:R13"/>
    <mergeCell ref="AO12:AP13"/>
    <mergeCell ref="V12:W13"/>
    <mergeCell ref="AE12:AH13"/>
    <mergeCell ref="AI12:AN13"/>
    <mergeCell ref="Q14:R15"/>
    <mergeCell ref="AO14:AP15"/>
    <mergeCell ref="C16:E17"/>
    <mergeCell ref="F16:I17"/>
    <mergeCell ref="J16:P17"/>
    <mergeCell ref="X16:AD17"/>
    <mergeCell ref="Q16:R17"/>
    <mergeCell ref="AO16:AP17"/>
    <mergeCell ref="V16:W17"/>
    <mergeCell ref="AE16:AH17"/>
    <mergeCell ref="AI16:AN17"/>
    <mergeCell ref="C14:E15"/>
    <mergeCell ref="F14:I15"/>
    <mergeCell ref="J14:P15"/>
    <mergeCell ref="X14:AD15"/>
    <mergeCell ref="V14:W15"/>
    <mergeCell ref="AE14:AH15"/>
    <mergeCell ref="AI14:AN15"/>
    <mergeCell ref="Q18:R19"/>
    <mergeCell ref="AO18:AP19"/>
    <mergeCell ref="C20:E21"/>
    <mergeCell ref="F20:I21"/>
    <mergeCell ref="J20:P21"/>
    <mergeCell ref="X20:AD21"/>
    <mergeCell ref="Q20:R21"/>
    <mergeCell ref="AO20:AP21"/>
    <mergeCell ref="V20:W21"/>
    <mergeCell ref="AE20:AH21"/>
    <mergeCell ref="AI20:AN21"/>
    <mergeCell ref="C18:E19"/>
    <mergeCell ref="F18:I19"/>
    <mergeCell ref="J18:P19"/>
    <mergeCell ref="X18:AD19"/>
    <mergeCell ref="V18:W19"/>
    <mergeCell ref="AE18:AH19"/>
    <mergeCell ref="AI18:AN19"/>
    <mergeCell ref="Q22:R23"/>
    <mergeCell ref="AO22:AP23"/>
    <mergeCell ref="C24:E25"/>
    <mergeCell ref="F24:I25"/>
    <mergeCell ref="J24:P25"/>
    <mergeCell ref="X24:AD25"/>
    <mergeCell ref="Q24:R25"/>
    <mergeCell ref="AO24:AP25"/>
    <mergeCell ref="V24:W25"/>
    <mergeCell ref="AE24:AH25"/>
    <mergeCell ref="AI24:AN25"/>
    <mergeCell ref="C22:E23"/>
    <mergeCell ref="F22:I23"/>
    <mergeCell ref="J22:P23"/>
    <mergeCell ref="X22:AD23"/>
    <mergeCell ref="V22:W23"/>
    <mergeCell ref="AE22:AH23"/>
    <mergeCell ref="AI22:AN23"/>
    <mergeCell ref="C46:E47"/>
    <mergeCell ref="F46:I47"/>
    <mergeCell ref="J46:P47"/>
    <mergeCell ref="X46:AD47"/>
    <mergeCell ref="Q46:R47"/>
    <mergeCell ref="AO46:AP47"/>
    <mergeCell ref="V46:W47"/>
    <mergeCell ref="AE46:AH47"/>
    <mergeCell ref="AI46:AN47"/>
    <mergeCell ref="Q48:R49"/>
    <mergeCell ref="AO48:AP49"/>
    <mergeCell ref="C50:E51"/>
    <mergeCell ref="F50:I51"/>
    <mergeCell ref="J50:P51"/>
    <mergeCell ref="X50:AD51"/>
    <mergeCell ref="Q50:R51"/>
    <mergeCell ref="AO50:AP51"/>
    <mergeCell ref="V50:W51"/>
    <mergeCell ref="AE50:AH51"/>
    <mergeCell ref="AI50:AN51"/>
    <mergeCell ref="C48:E49"/>
    <mergeCell ref="F48:I49"/>
    <mergeCell ref="J48:P49"/>
    <mergeCell ref="X48:AD49"/>
    <mergeCell ref="V48:W49"/>
    <mergeCell ref="AE48:AH49"/>
    <mergeCell ref="AI48:AN49"/>
    <mergeCell ref="Q52:R53"/>
    <mergeCell ref="AO52:AP53"/>
    <mergeCell ref="C54:E55"/>
    <mergeCell ref="F54:I55"/>
    <mergeCell ref="J54:P55"/>
    <mergeCell ref="X54:AD55"/>
    <mergeCell ref="Q54:R55"/>
    <mergeCell ref="AO54:AP55"/>
    <mergeCell ref="V54:W55"/>
    <mergeCell ref="AE54:AH55"/>
    <mergeCell ref="AI54:AN55"/>
    <mergeCell ref="C52:E53"/>
    <mergeCell ref="F52:I53"/>
    <mergeCell ref="J52:P53"/>
    <mergeCell ref="X52:AD53"/>
    <mergeCell ref="V52:W53"/>
    <mergeCell ref="AE52:AH53"/>
    <mergeCell ref="AI52:AN53"/>
    <mergeCell ref="Q56:R57"/>
    <mergeCell ref="AO56:AP57"/>
    <mergeCell ref="C58:E59"/>
    <mergeCell ref="F58:I59"/>
    <mergeCell ref="J58:P59"/>
    <mergeCell ref="X58:AD59"/>
    <mergeCell ref="Q58:R59"/>
    <mergeCell ref="AO58:AP59"/>
    <mergeCell ref="V58:W59"/>
    <mergeCell ref="AE58:AH59"/>
    <mergeCell ref="AI58:AN59"/>
    <mergeCell ref="C56:E57"/>
    <mergeCell ref="F56:I57"/>
    <mergeCell ref="J56:P57"/>
    <mergeCell ref="X56:AD57"/>
    <mergeCell ref="V56:W57"/>
    <mergeCell ref="AE56:AH57"/>
    <mergeCell ref="AI56:AN57"/>
    <mergeCell ref="AI62:AN63"/>
    <mergeCell ref="Q62:R63"/>
    <mergeCell ref="AO62:AP63"/>
    <mergeCell ref="AI60:AN61"/>
    <mergeCell ref="Q60:R61"/>
    <mergeCell ref="AO60:AP61"/>
    <mergeCell ref="C60:E61"/>
    <mergeCell ref="F60:I61"/>
    <mergeCell ref="J60:P61"/>
    <mergeCell ref="X60:AD61"/>
    <mergeCell ref="V60:W61"/>
    <mergeCell ref="AE60:AH61"/>
    <mergeCell ref="C62:E63"/>
    <mergeCell ref="F62:I63"/>
    <mergeCell ref="J62:P63"/>
    <mergeCell ref="X62:AD63"/>
    <mergeCell ref="V62:W63"/>
    <mergeCell ref="AE62:AH63"/>
    <mergeCell ref="D67:I67"/>
    <mergeCell ref="J67:Q67"/>
    <mergeCell ref="R67:Z67"/>
    <mergeCell ref="AA67:AC67"/>
    <mergeCell ref="AD67:AM67"/>
    <mergeCell ref="C80:E81"/>
    <mergeCell ref="F80:I81"/>
    <mergeCell ref="J80:P81"/>
    <mergeCell ref="X80:AD81"/>
    <mergeCell ref="Q80:R81"/>
    <mergeCell ref="AO80:AP81"/>
    <mergeCell ref="V80:W81"/>
    <mergeCell ref="AE80:AH81"/>
    <mergeCell ref="AI80:AN81"/>
    <mergeCell ref="Q82:R83"/>
    <mergeCell ref="AO82:AP83"/>
    <mergeCell ref="C84:E85"/>
    <mergeCell ref="F84:I85"/>
    <mergeCell ref="J84:P85"/>
    <mergeCell ref="X84:AD85"/>
    <mergeCell ref="Q84:R85"/>
    <mergeCell ref="AO84:AP85"/>
    <mergeCell ref="V84:W85"/>
    <mergeCell ref="AE84:AH85"/>
    <mergeCell ref="AI84:AN85"/>
    <mergeCell ref="C82:E83"/>
    <mergeCell ref="F82:I83"/>
    <mergeCell ref="J82:P83"/>
    <mergeCell ref="X82:AD83"/>
    <mergeCell ref="V82:W83"/>
    <mergeCell ref="AE82:AH83"/>
    <mergeCell ref="AI82:AN83"/>
    <mergeCell ref="Q86:R87"/>
    <mergeCell ref="AO86:AP87"/>
    <mergeCell ref="C88:E89"/>
    <mergeCell ref="F88:I89"/>
    <mergeCell ref="J88:P89"/>
    <mergeCell ref="X88:AD89"/>
    <mergeCell ref="Q88:R89"/>
    <mergeCell ref="AO88:AP89"/>
    <mergeCell ref="V88:W89"/>
    <mergeCell ref="AE88:AH89"/>
    <mergeCell ref="AI88:AN89"/>
    <mergeCell ref="C86:E87"/>
    <mergeCell ref="F86:I87"/>
    <mergeCell ref="J86:P87"/>
    <mergeCell ref="X86:AD87"/>
    <mergeCell ref="V86:W87"/>
    <mergeCell ref="AE86:AH87"/>
    <mergeCell ref="AI86:AN87"/>
    <mergeCell ref="AE92:AH93"/>
    <mergeCell ref="AI92:AN93"/>
    <mergeCell ref="C90:E91"/>
    <mergeCell ref="F90:I91"/>
    <mergeCell ref="J90:P91"/>
    <mergeCell ref="X90:AD91"/>
    <mergeCell ref="V90:W91"/>
    <mergeCell ref="AE90:AH91"/>
    <mergeCell ref="AI90:AN91"/>
    <mergeCell ref="C114:E115"/>
    <mergeCell ref="F114:I115"/>
    <mergeCell ref="J114:P115"/>
    <mergeCell ref="X114:AD115"/>
    <mergeCell ref="Q114:R115"/>
    <mergeCell ref="AO114:AP115"/>
    <mergeCell ref="V114:W115"/>
    <mergeCell ref="AE114:AH115"/>
    <mergeCell ref="AI114:AN115"/>
    <mergeCell ref="Q116:R117"/>
    <mergeCell ref="AO116:AP117"/>
    <mergeCell ref="C118:E119"/>
    <mergeCell ref="F118:I119"/>
    <mergeCell ref="J118:P119"/>
    <mergeCell ref="X118:AD119"/>
    <mergeCell ref="Q118:R119"/>
    <mergeCell ref="AO118:AP119"/>
    <mergeCell ref="V118:W119"/>
    <mergeCell ref="AE118:AH119"/>
    <mergeCell ref="AI118:AN119"/>
    <mergeCell ref="C116:E117"/>
    <mergeCell ref="F116:I117"/>
    <mergeCell ref="J116:P117"/>
    <mergeCell ref="X116:AD117"/>
    <mergeCell ref="V116:W117"/>
    <mergeCell ref="AE116:AH117"/>
    <mergeCell ref="AI116:AN117"/>
    <mergeCell ref="Q120:R121"/>
    <mergeCell ref="AO120:AP121"/>
    <mergeCell ref="C122:E123"/>
    <mergeCell ref="F122:I123"/>
    <mergeCell ref="J122:P123"/>
    <mergeCell ref="X122:AD123"/>
    <mergeCell ref="Q122:R123"/>
    <mergeCell ref="AO122:AP123"/>
    <mergeCell ref="V122:W123"/>
    <mergeCell ref="AE122:AH123"/>
    <mergeCell ref="AI122:AN123"/>
    <mergeCell ref="C120:E121"/>
    <mergeCell ref="F120:I121"/>
    <mergeCell ref="J120:P121"/>
    <mergeCell ref="X120:AD121"/>
    <mergeCell ref="V120:W121"/>
    <mergeCell ref="AE120:AH121"/>
    <mergeCell ref="AI120:AN121"/>
    <mergeCell ref="Q124:R125"/>
    <mergeCell ref="AO124:AP125"/>
    <mergeCell ref="C126:E127"/>
    <mergeCell ref="F126:I127"/>
    <mergeCell ref="J126:P127"/>
    <mergeCell ref="X126:AD127"/>
    <mergeCell ref="Q126:R127"/>
    <mergeCell ref="AO126:AP127"/>
    <mergeCell ref="V126:W127"/>
    <mergeCell ref="AE126:AH127"/>
    <mergeCell ref="AI126:AN127"/>
    <mergeCell ref="C124:E125"/>
    <mergeCell ref="F124:I125"/>
    <mergeCell ref="J124:P125"/>
    <mergeCell ref="X124:AD125"/>
    <mergeCell ref="V124:W125"/>
    <mergeCell ref="AE124:AH125"/>
    <mergeCell ref="AI124:AN125"/>
    <mergeCell ref="AI130:AN131"/>
    <mergeCell ref="Q130:R131"/>
    <mergeCell ref="AO130:AP131"/>
    <mergeCell ref="AI128:AN129"/>
    <mergeCell ref="Q128:R129"/>
    <mergeCell ref="AO128:AP129"/>
    <mergeCell ref="C128:E129"/>
    <mergeCell ref="F128:I129"/>
    <mergeCell ref="J128:P129"/>
    <mergeCell ref="X128:AD129"/>
    <mergeCell ref="V128:W129"/>
    <mergeCell ref="AE128:AH129"/>
    <mergeCell ref="C130:E131"/>
    <mergeCell ref="F130:I131"/>
    <mergeCell ref="J130:P131"/>
    <mergeCell ref="X130:AD131"/>
    <mergeCell ref="V130:W131"/>
    <mergeCell ref="AE130:AH131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14:B15"/>
    <mergeCell ref="B16:B17"/>
    <mergeCell ref="B18:B19"/>
    <mergeCell ref="B20:B21"/>
    <mergeCell ref="B22:B23"/>
    <mergeCell ref="B24:B25"/>
    <mergeCell ref="B26:B27"/>
    <mergeCell ref="B28:B29"/>
    <mergeCell ref="D135:I135"/>
    <mergeCell ref="D133:I133"/>
    <mergeCell ref="C110:D110"/>
    <mergeCell ref="E110:N110"/>
    <mergeCell ref="C108:D108"/>
    <mergeCell ref="E108:N108"/>
    <mergeCell ref="D102:I102"/>
    <mergeCell ref="J102:Q102"/>
    <mergeCell ref="D100:I100"/>
    <mergeCell ref="J100:Q100"/>
    <mergeCell ref="C75:D75"/>
    <mergeCell ref="E75:N75"/>
    <mergeCell ref="Q75:R75"/>
    <mergeCell ref="C72:F72"/>
    <mergeCell ref="G72:O72"/>
    <mergeCell ref="P72:S72"/>
    <mergeCell ref="J135:Q135"/>
    <mergeCell ref="R135:Z135"/>
    <mergeCell ref="AA135:AC135"/>
    <mergeCell ref="AD135:AM135"/>
    <mergeCell ref="D136:I136"/>
    <mergeCell ref="J136:Q136"/>
    <mergeCell ref="R136:Z136"/>
    <mergeCell ref="AA136:AC136"/>
    <mergeCell ref="AD136:AM136"/>
    <mergeCell ref="J133:Q133"/>
    <mergeCell ref="R133:Z133"/>
    <mergeCell ref="AA133:AC133"/>
    <mergeCell ref="AD133:AM133"/>
    <mergeCell ref="D134:I134"/>
    <mergeCell ref="J134:Q134"/>
    <mergeCell ref="R134:Z134"/>
    <mergeCell ref="AA134:AC134"/>
    <mergeCell ref="AD134:AM134"/>
    <mergeCell ref="Q110:R110"/>
    <mergeCell ref="S110:AB110"/>
    <mergeCell ref="AE110:AF110"/>
    <mergeCell ref="AG110:AP110"/>
    <mergeCell ref="C113:E113"/>
    <mergeCell ref="F113:I113"/>
    <mergeCell ref="J113:P113"/>
    <mergeCell ref="Q113:W113"/>
    <mergeCell ref="X113:AD113"/>
    <mergeCell ref="AE113:AH113"/>
    <mergeCell ref="AI113:AN113"/>
    <mergeCell ref="AO113:AP113"/>
    <mergeCell ref="Q108:R108"/>
    <mergeCell ref="S108:AB108"/>
    <mergeCell ref="AE108:AF108"/>
    <mergeCell ref="AG108:AP108"/>
    <mergeCell ref="C109:D109"/>
    <mergeCell ref="E109:N109"/>
    <mergeCell ref="Q109:R109"/>
    <mergeCell ref="S109:AB109"/>
    <mergeCell ref="AE109:AF109"/>
    <mergeCell ref="AG109:AP109"/>
    <mergeCell ref="R102:Z102"/>
    <mergeCell ref="AA102:AC102"/>
    <mergeCell ref="AD102:AM102"/>
    <mergeCell ref="C106:F106"/>
    <mergeCell ref="G106:O106"/>
    <mergeCell ref="P106:S106"/>
    <mergeCell ref="T106:AB106"/>
    <mergeCell ref="AC106:AF106"/>
    <mergeCell ref="AG106:AL106"/>
    <mergeCell ref="AM106:AO106"/>
    <mergeCell ref="R100:Z100"/>
    <mergeCell ref="AA100:AC100"/>
    <mergeCell ref="AD100:AM100"/>
    <mergeCell ref="D101:I101"/>
    <mergeCell ref="J101:Q101"/>
    <mergeCell ref="R101:Z101"/>
    <mergeCell ref="AA101:AC101"/>
    <mergeCell ref="AD101:AM101"/>
    <mergeCell ref="C79:E79"/>
    <mergeCell ref="F79:I79"/>
    <mergeCell ref="J79:P79"/>
    <mergeCell ref="Q79:W79"/>
    <mergeCell ref="X79:AD79"/>
    <mergeCell ref="AE79:AH79"/>
    <mergeCell ref="AI79:AN79"/>
    <mergeCell ref="AE94:AH95"/>
    <mergeCell ref="C96:E97"/>
    <mergeCell ref="F96:I97"/>
    <mergeCell ref="J96:P97"/>
    <mergeCell ref="X96:AD97"/>
    <mergeCell ref="V96:W97"/>
    <mergeCell ref="AE96:AH97"/>
    <mergeCell ref="Q90:R91"/>
    <mergeCell ref="C92:E93"/>
    <mergeCell ref="AO79:AP79"/>
    <mergeCell ref="D99:I99"/>
    <mergeCell ref="J99:Q99"/>
    <mergeCell ref="R99:Z99"/>
    <mergeCell ref="AA99:AC99"/>
    <mergeCell ref="AD99:AM99"/>
    <mergeCell ref="AI96:AN97"/>
    <mergeCell ref="Q96:R97"/>
    <mergeCell ref="AO96:AP97"/>
    <mergeCell ref="AI94:AN95"/>
    <mergeCell ref="Q94:R95"/>
    <mergeCell ref="AO94:AP95"/>
    <mergeCell ref="C94:E95"/>
    <mergeCell ref="F94:I95"/>
    <mergeCell ref="J94:P95"/>
    <mergeCell ref="X94:AD95"/>
    <mergeCell ref="V94:W95"/>
    <mergeCell ref="AO90:AP91"/>
    <mergeCell ref="F92:I93"/>
    <mergeCell ref="J92:P93"/>
    <mergeCell ref="X92:AD93"/>
    <mergeCell ref="Q92:R93"/>
    <mergeCell ref="AO92:AP93"/>
    <mergeCell ref="V92:W93"/>
    <mergeCell ref="S75:AB75"/>
    <mergeCell ref="AE75:AF75"/>
    <mergeCell ref="AG75:AP75"/>
    <mergeCell ref="C76:D76"/>
    <mergeCell ref="E76:N76"/>
    <mergeCell ref="Q76:R76"/>
    <mergeCell ref="S76:AB76"/>
    <mergeCell ref="AE76:AF76"/>
    <mergeCell ref="AG76:AP76"/>
    <mergeCell ref="T72:AB72"/>
    <mergeCell ref="AC72:AF72"/>
    <mergeCell ref="AG72:AL72"/>
    <mergeCell ref="AM72:AO72"/>
    <mergeCell ref="C74:D74"/>
    <mergeCell ref="E74:N74"/>
    <mergeCell ref="Q74:R74"/>
    <mergeCell ref="S74:AB74"/>
    <mergeCell ref="AE74:AF74"/>
    <mergeCell ref="AG74:AP74"/>
    <mergeCell ref="D68:I68"/>
    <mergeCell ref="J68:Q68"/>
    <mergeCell ref="R68:Z68"/>
    <mergeCell ref="AA68:AC68"/>
    <mergeCell ref="AD68:AM68"/>
    <mergeCell ref="D65:I65"/>
    <mergeCell ref="J65:Q65"/>
    <mergeCell ref="R65:Z65"/>
    <mergeCell ref="AA65:AC65"/>
    <mergeCell ref="AD65:AM65"/>
    <mergeCell ref="D66:I66"/>
    <mergeCell ref="J66:Q66"/>
    <mergeCell ref="R66:Z66"/>
    <mergeCell ref="AA66:AC66"/>
    <mergeCell ref="AD66:AM66"/>
    <mergeCell ref="C42:D42"/>
    <mergeCell ref="E42:N42"/>
    <mergeCell ref="Q42:R42"/>
    <mergeCell ref="S42:AB42"/>
    <mergeCell ref="AE42:AF42"/>
    <mergeCell ref="AG42:AP42"/>
    <mergeCell ref="C45:E45"/>
    <mergeCell ref="F45:I45"/>
    <mergeCell ref="J45:P45"/>
    <mergeCell ref="Q45:W45"/>
    <mergeCell ref="X45:AD45"/>
    <mergeCell ref="AE45:AH45"/>
    <mergeCell ref="AI45:AN45"/>
    <mergeCell ref="AO45:AP45"/>
    <mergeCell ref="C40:D40"/>
    <mergeCell ref="E40:N40"/>
    <mergeCell ref="Q40:R40"/>
    <mergeCell ref="S40:AB40"/>
    <mergeCell ref="AE40:AF40"/>
    <mergeCell ref="AG40:AP40"/>
    <mergeCell ref="C41:D41"/>
    <mergeCell ref="E41:N41"/>
    <mergeCell ref="Q41:R41"/>
    <mergeCell ref="S41:AB41"/>
    <mergeCell ref="AE41:AF41"/>
    <mergeCell ref="AG41:AP41"/>
    <mergeCell ref="D34:I34"/>
    <mergeCell ref="J34:Q34"/>
    <mergeCell ref="R34:Z34"/>
    <mergeCell ref="AA34:AC34"/>
    <mergeCell ref="AD34:AM34"/>
    <mergeCell ref="C38:F38"/>
    <mergeCell ref="G38:O38"/>
    <mergeCell ref="P38:S38"/>
    <mergeCell ref="T38:AB38"/>
    <mergeCell ref="AC38:AF38"/>
    <mergeCell ref="AG38:AL38"/>
    <mergeCell ref="AM38:AO38"/>
    <mergeCell ref="A35:AQ37"/>
    <mergeCell ref="D32:I32"/>
    <mergeCell ref="J32:Q32"/>
    <mergeCell ref="R32:Z32"/>
    <mergeCell ref="AA32:AC32"/>
    <mergeCell ref="AD32:AM32"/>
    <mergeCell ref="D33:I33"/>
    <mergeCell ref="J33:Q33"/>
    <mergeCell ref="R33:Z33"/>
    <mergeCell ref="AA33:AC33"/>
    <mergeCell ref="AD33:AM33"/>
    <mergeCell ref="D31:I31"/>
    <mergeCell ref="J31:Q31"/>
    <mergeCell ref="R31:Z31"/>
    <mergeCell ref="AA31:AC31"/>
    <mergeCell ref="AD31:AM31"/>
    <mergeCell ref="AI28:AN29"/>
    <mergeCell ref="Q28:R29"/>
    <mergeCell ref="AO28:AP29"/>
    <mergeCell ref="AI26:AN27"/>
    <mergeCell ref="Q26:R27"/>
    <mergeCell ref="AO26:AP27"/>
    <mergeCell ref="C26:E27"/>
    <mergeCell ref="F26:I27"/>
    <mergeCell ref="J26:P27"/>
    <mergeCell ref="X26:AD27"/>
    <mergeCell ref="V26:W27"/>
    <mergeCell ref="AE26:AH27"/>
    <mergeCell ref="C28:E29"/>
    <mergeCell ref="F28:I29"/>
    <mergeCell ref="J28:P29"/>
    <mergeCell ref="X28:AD29"/>
    <mergeCell ref="V28:W29"/>
    <mergeCell ref="AE28:AH29"/>
    <mergeCell ref="A1:AQ3"/>
    <mergeCell ref="AG7:AP7"/>
    <mergeCell ref="C8:D8"/>
    <mergeCell ref="E8:N8"/>
    <mergeCell ref="Q8:R8"/>
    <mergeCell ref="S8:AB8"/>
    <mergeCell ref="AE8:AF8"/>
    <mergeCell ref="AG8:AP8"/>
    <mergeCell ref="C4:F4"/>
    <mergeCell ref="G4:O4"/>
    <mergeCell ref="P4:S4"/>
    <mergeCell ref="T4:AB4"/>
    <mergeCell ref="AC4:AF4"/>
    <mergeCell ref="AG4:AL4"/>
    <mergeCell ref="AM4:AO4"/>
    <mergeCell ref="C6:D6"/>
    <mergeCell ref="E6:N6"/>
    <mergeCell ref="Q6:R6"/>
    <mergeCell ref="S6:AB6"/>
    <mergeCell ref="AE6:AF6"/>
    <mergeCell ref="AG6:AP6"/>
    <mergeCell ref="C7:D7"/>
    <mergeCell ref="E7:N7"/>
    <mergeCell ref="Q7:R7"/>
  </mergeCells>
  <phoneticPr fontId="52"/>
  <conditionalFormatting sqref="AM4:AO4">
    <cfRule type="expression" dxfId="103" priority="13">
      <formula>WEEKDAY(AM4)=7</formula>
    </cfRule>
    <cfRule type="expression" dxfId="102" priority="14">
      <formula>WEEKDAY(AM4)=1</formula>
    </cfRule>
  </conditionalFormatting>
  <conditionalFormatting sqref="AM38:AO38">
    <cfRule type="expression" dxfId="101" priority="11">
      <formula>WEEKDAY(AM38)=7</formula>
    </cfRule>
    <cfRule type="expression" dxfId="100" priority="12">
      <formula>WEEKDAY(AM38)=1</formula>
    </cfRule>
    <cfRule type="expression" dxfId="99" priority="15">
      <formula>WEEKDAY(AM38)=1</formula>
    </cfRule>
  </conditionalFormatting>
  <conditionalFormatting sqref="AM72:AO72">
    <cfRule type="expression" dxfId="98" priority="6">
      <formula>WEEKDAY(AM72)=7</formula>
    </cfRule>
    <cfRule type="expression" dxfId="97" priority="7">
      <formula>WEEKDAY(AM72)=1</formula>
    </cfRule>
    <cfRule type="expression" dxfId="96" priority="8">
      <formula>WEEKDAY(AM72)=1</formula>
    </cfRule>
    <cfRule type="expression" dxfId="95" priority="9">
      <formula>WEEKDAY(AM72)=7</formula>
    </cfRule>
    <cfRule type="expression" dxfId="94" priority="10">
      <formula>WEEKDAY(AM72)=1</formula>
    </cfRule>
  </conditionalFormatting>
  <conditionalFormatting sqref="AM106:AO106">
    <cfRule type="expression" dxfId="93" priority="1">
      <formula>WEEKDAY(AM106)=7</formula>
    </cfRule>
    <cfRule type="expression" dxfId="92" priority="2">
      <formula>WEEKDAY(AM106)=1</formula>
    </cfRule>
    <cfRule type="expression" dxfId="91" priority="3">
      <formula>WEEKDAY(AM106)=1</formula>
    </cfRule>
    <cfRule type="expression" dxfId="90" priority="4">
      <formula>WEEKDAY(AM106)=7</formula>
    </cfRule>
    <cfRule type="expression" dxfId="89" priority="5">
      <formula>WEEKDAY(AM106)=1</formula>
    </cfRule>
  </conditionalFormatting>
  <printOptions horizontalCentered="1" verticalCentered="1"/>
  <pageMargins left="0" right="0" top="0" bottom="0" header="0" footer="0"/>
  <pageSetup paperSize="9" scale="98" orientation="landscape" r:id="rId1"/>
  <headerFooter scaleWithDoc="0" alignWithMargins="0"/>
  <rowBreaks count="3" manualBreakCount="3">
    <brk id="34" max="16383" man="1"/>
    <brk id="68" max="42" man="1"/>
    <brk id="102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V136"/>
  <sheetViews>
    <sheetView view="pageBreakPreview" topLeftCell="A35" zoomScaleNormal="100" zoomScaleSheetLayoutView="100" workbookViewId="0">
      <selection activeCell="A35" sqref="A35:AQ37"/>
    </sheetView>
  </sheetViews>
  <sheetFormatPr defaultColWidth="3.5" defaultRowHeight="18" customHeight="1" x14ac:dyDescent="0.15"/>
  <cols>
    <col min="1" max="43" width="3.5" style="17"/>
    <col min="44" max="44" width="5.5" style="17" hidden="1" customWidth="1"/>
    <col min="45" max="46" width="2.875" style="18" hidden="1" customWidth="1"/>
    <col min="47" max="47" width="4.125" style="17" hidden="1" customWidth="1"/>
    <col min="48" max="48" width="4" style="17" hidden="1" customWidth="1"/>
    <col min="49" max="16384" width="3.5" style="17"/>
  </cols>
  <sheetData>
    <row r="1" spans="1:46" ht="18" customHeight="1" x14ac:dyDescent="0.15">
      <c r="A1" s="277" t="s">
        <v>391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01"/>
      <c r="AS1" s="49">
        <v>3</v>
      </c>
    </row>
    <row r="2" spans="1:46" ht="18" customHeight="1" x14ac:dyDescent="0.15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01"/>
    </row>
    <row r="3" spans="1:46" ht="18" customHeight="1" x14ac:dyDescent="0.1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01"/>
    </row>
    <row r="4" spans="1:46" ht="18" customHeight="1" x14ac:dyDescent="0.15">
      <c r="C4" s="279" t="s">
        <v>29</v>
      </c>
      <c r="D4" s="279"/>
      <c r="E4" s="279"/>
      <c r="F4" s="279"/>
      <c r="G4" s="282" t="str">
        <f>U10対戦スケジュール!F6</f>
        <v>雀宮南小学校</v>
      </c>
      <c r="H4" s="283"/>
      <c r="I4" s="283"/>
      <c r="J4" s="283"/>
      <c r="K4" s="283"/>
      <c r="L4" s="283"/>
      <c r="M4" s="283"/>
      <c r="N4" s="283"/>
      <c r="O4" s="283"/>
      <c r="P4" s="279" t="s">
        <v>43</v>
      </c>
      <c r="Q4" s="279"/>
      <c r="R4" s="279"/>
      <c r="S4" s="279"/>
      <c r="T4" s="282" t="str">
        <f>U10対戦スケジュール!F7</f>
        <v>サウス宇都宮SC</v>
      </c>
      <c r="U4" s="283"/>
      <c r="V4" s="283"/>
      <c r="W4" s="283"/>
      <c r="X4" s="283"/>
      <c r="Y4" s="283"/>
      <c r="Z4" s="283"/>
      <c r="AA4" s="283"/>
      <c r="AB4" s="283"/>
      <c r="AC4" s="279" t="s">
        <v>136</v>
      </c>
      <c r="AD4" s="279"/>
      <c r="AE4" s="279"/>
      <c r="AF4" s="279"/>
      <c r="AG4" s="284">
        <f>U10組合せ!B16</f>
        <v>43716</v>
      </c>
      <c r="AH4" s="285"/>
      <c r="AI4" s="285"/>
      <c r="AJ4" s="285"/>
      <c r="AK4" s="285"/>
      <c r="AL4" s="285"/>
      <c r="AM4" s="286">
        <f>AG4</f>
        <v>43716</v>
      </c>
      <c r="AN4" s="286"/>
      <c r="AO4" s="287"/>
      <c r="AP4" s="19"/>
    </row>
    <row r="5" spans="1:46" ht="18" customHeight="1" x14ac:dyDescent="0.15"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36"/>
      <c r="X5" s="36"/>
      <c r="Y5" s="36"/>
      <c r="Z5" s="36"/>
      <c r="AA5" s="36"/>
      <c r="AB5" s="36"/>
      <c r="AC5" s="36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46" ht="18" customHeight="1" x14ac:dyDescent="0.15">
      <c r="C6" s="288">
        <v>1</v>
      </c>
      <c r="D6" s="288"/>
      <c r="E6" s="289" t="str">
        <f>VLOOKUP(C6,U10組合せ!$B$6:$I$14,2*$AS$1+1,FALSE)</f>
        <v>サウス宇都宮SC</v>
      </c>
      <c r="F6" s="289"/>
      <c r="G6" s="289"/>
      <c r="H6" s="289"/>
      <c r="I6" s="289"/>
      <c r="J6" s="289"/>
      <c r="K6" s="289"/>
      <c r="L6" s="289"/>
      <c r="M6" s="289"/>
      <c r="N6" s="289"/>
      <c r="O6" s="29"/>
      <c r="P6" s="29"/>
      <c r="Q6" s="290">
        <v>4</v>
      </c>
      <c r="R6" s="290"/>
      <c r="S6" s="289" t="str">
        <f>VLOOKUP(Q6,U10組合せ!$B$6:$I$14,2*$AS$1+1,FALSE)</f>
        <v>S4スペランツァ</v>
      </c>
      <c r="T6" s="289"/>
      <c r="U6" s="289"/>
      <c r="V6" s="289"/>
      <c r="W6" s="289"/>
      <c r="X6" s="289"/>
      <c r="Y6" s="289"/>
      <c r="Z6" s="289"/>
      <c r="AA6" s="289"/>
      <c r="AB6" s="289"/>
      <c r="AC6" s="43"/>
      <c r="AD6" s="44"/>
      <c r="AE6" s="290">
        <v>7</v>
      </c>
      <c r="AF6" s="290"/>
      <c r="AG6" s="289" t="str">
        <f>VLOOKUP(AE6,U10組合せ!$B$6:$I$14,2*$AS$1+1,FALSE)</f>
        <v>みはらSCJr</v>
      </c>
      <c r="AH6" s="289"/>
      <c r="AI6" s="289"/>
      <c r="AJ6" s="289"/>
      <c r="AK6" s="289"/>
      <c r="AL6" s="289"/>
      <c r="AM6" s="289"/>
      <c r="AN6" s="289"/>
      <c r="AO6" s="289"/>
      <c r="AP6" s="289"/>
    </row>
    <row r="7" spans="1:46" ht="18" customHeight="1" x14ac:dyDescent="0.15">
      <c r="C7" s="291">
        <v>2</v>
      </c>
      <c r="D7" s="291"/>
      <c r="E7" s="292" t="str">
        <f>VLOOKUP(C7,U10組合せ!$B$6:$I$14,2*$AS$1+1,FALSE)</f>
        <v>宇都宮北部FCトレ</v>
      </c>
      <c r="F7" s="293"/>
      <c r="G7" s="293"/>
      <c r="H7" s="293"/>
      <c r="I7" s="293"/>
      <c r="J7" s="293"/>
      <c r="K7" s="293"/>
      <c r="L7" s="293"/>
      <c r="M7" s="293"/>
      <c r="N7" s="294"/>
      <c r="O7" s="29"/>
      <c r="P7" s="29"/>
      <c r="Q7" s="295">
        <v>5</v>
      </c>
      <c r="R7" s="295"/>
      <c r="S7" s="296" t="str">
        <f>VLOOKUP(Q7,U10組合せ!$B$6:$I$14,2*$AS$1+1,FALSE)</f>
        <v>雀宮FC</v>
      </c>
      <c r="T7" s="296"/>
      <c r="U7" s="296"/>
      <c r="V7" s="296"/>
      <c r="W7" s="296"/>
      <c r="X7" s="296"/>
      <c r="Y7" s="296"/>
      <c r="Z7" s="296"/>
      <c r="AA7" s="296"/>
      <c r="AB7" s="296"/>
      <c r="AC7" s="43"/>
      <c r="AD7" s="44"/>
      <c r="AE7" s="295">
        <v>8</v>
      </c>
      <c r="AF7" s="295"/>
      <c r="AG7" s="296" t="str">
        <f>VLOOKUP(AE7,U10組合せ!$B$6:$I$14,2*$AS$1+1,FALSE)</f>
        <v>上河内JSC</v>
      </c>
      <c r="AH7" s="296"/>
      <c r="AI7" s="296"/>
      <c r="AJ7" s="296"/>
      <c r="AK7" s="296"/>
      <c r="AL7" s="296"/>
      <c r="AM7" s="296"/>
      <c r="AN7" s="296"/>
      <c r="AO7" s="296"/>
      <c r="AP7" s="296"/>
    </row>
    <row r="8" spans="1:46" ht="18" customHeight="1" x14ac:dyDescent="0.15">
      <c r="C8" s="297">
        <v>3</v>
      </c>
      <c r="D8" s="297"/>
      <c r="E8" s="298" t="str">
        <f>VLOOKUP(C8,U10組合せ!$B$6:$I$14,2*$AS$1+1,FALSE)</f>
        <v>ＳＵＧＡＯ SC</v>
      </c>
      <c r="F8" s="299"/>
      <c r="G8" s="299"/>
      <c r="H8" s="299"/>
      <c r="I8" s="299"/>
      <c r="J8" s="299"/>
      <c r="K8" s="299"/>
      <c r="L8" s="299"/>
      <c r="M8" s="299"/>
      <c r="N8" s="300"/>
      <c r="O8" s="29"/>
      <c r="P8" s="29"/>
      <c r="Q8" s="301">
        <v>6</v>
      </c>
      <c r="R8" s="301"/>
      <c r="S8" s="298" t="str">
        <f>VLOOKUP(Q8,U10組合せ!$B$6:$I$14,2*$AS$1+1,FALSE)</f>
        <v>宝木キッカーズ</v>
      </c>
      <c r="T8" s="299"/>
      <c r="U8" s="299"/>
      <c r="V8" s="299"/>
      <c r="W8" s="299"/>
      <c r="X8" s="299"/>
      <c r="Y8" s="299"/>
      <c r="Z8" s="299"/>
      <c r="AA8" s="299"/>
      <c r="AB8" s="300"/>
      <c r="AC8" s="43"/>
      <c r="AD8" s="44"/>
      <c r="AE8" s="301"/>
      <c r="AF8" s="301"/>
      <c r="AG8" s="298"/>
      <c r="AH8" s="299"/>
      <c r="AI8" s="299"/>
      <c r="AJ8" s="299"/>
      <c r="AK8" s="299"/>
      <c r="AL8" s="299"/>
      <c r="AM8" s="299"/>
      <c r="AN8" s="299"/>
      <c r="AO8" s="299"/>
      <c r="AP8" s="300"/>
    </row>
    <row r="9" spans="1:46" ht="18" customHeight="1" x14ac:dyDescent="0.15">
      <c r="C9" s="21"/>
      <c r="D9" s="20"/>
      <c r="E9" s="20"/>
      <c r="F9" s="20"/>
      <c r="G9" s="20"/>
      <c r="H9" s="2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20"/>
      <c r="U9" s="30"/>
      <c r="V9" s="20"/>
      <c r="W9" s="30"/>
      <c r="X9" s="20"/>
      <c r="Y9" s="30"/>
      <c r="Z9" s="20"/>
      <c r="AA9" s="30"/>
      <c r="AB9" s="20"/>
      <c r="AC9" s="20"/>
    </row>
    <row r="10" spans="1:46" ht="18" customHeight="1" thickBot="1" x14ac:dyDescent="0.2">
      <c r="B10" s="18" t="s">
        <v>377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</row>
    <row r="11" spans="1:46" ht="18" customHeight="1" thickBot="1" x14ac:dyDescent="0.2">
      <c r="B11" s="22"/>
      <c r="C11" s="302" t="s">
        <v>137</v>
      </c>
      <c r="D11" s="303"/>
      <c r="E11" s="304"/>
      <c r="F11" s="305" t="s">
        <v>138</v>
      </c>
      <c r="G11" s="306"/>
      <c r="H11" s="306"/>
      <c r="I11" s="307"/>
      <c r="J11" s="303" t="s">
        <v>139</v>
      </c>
      <c r="K11" s="306"/>
      <c r="L11" s="306"/>
      <c r="M11" s="306"/>
      <c r="N11" s="306"/>
      <c r="O11" s="306"/>
      <c r="P11" s="308"/>
      <c r="Q11" s="309" t="s">
        <v>140</v>
      </c>
      <c r="R11" s="309"/>
      <c r="S11" s="309"/>
      <c r="T11" s="309"/>
      <c r="U11" s="309"/>
      <c r="V11" s="309"/>
      <c r="W11" s="309"/>
      <c r="X11" s="310" t="s">
        <v>139</v>
      </c>
      <c r="Y11" s="306"/>
      <c r="Z11" s="306"/>
      <c r="AA11" s="306"/>
      <c r="AB11" s="306"/>
      <c r="AC11" s="306"/>
      <c r="AD11" s="307"/>
      <c r="AE11" s="305" t="s">
        <v>138</v>
      </c>
      <c r="AF11" s="306"/>
      <c r="AG11" s="306"/>
      <c r="AH11" s="307"/>
      <c r="AI11" s="311" t="s">
        <v>141</v>
      </c>
      <c r="AJ11" s="312"/>
      <c r="AK11" s="312"/>
      <c r="AL11" s="312"/>
      <c r="AM11" s="312"/>
      <c r="AN11" s="312"/>
      <c r="AO11" s="310" t="s">
        <v>142</v>
      </c>
      <c r="AP11" s="304"/>
    </row>
    <row r="12" spans="1:46" ht="18" customHeight="1" x14ac:dyDescent="0.15">
      <c r="B12" s="382">
        <v>1</v>
      </c>
      <c r="C12" s="316">
        <v>0.35416666666666669</v>
      </c>
      <c r="D12" s="317"/>
      <c r="E12" s="318"/>
      <c r="F12" s="322"/>
      <c r="G12" s="323"/>
      <c r="H12" s="323"/>
      <c r="I12" s="324"/>
      <c r="J12" s="328" t="str">
        <f>IF(AS12="","",VLOOKUP(AS12,U10組合せ!$B$6:$I$14,2*$AS$1+1,FALSE))</f>
        <v>ＳＵＧＡＯ SC</v>
      </c>
      <c r="K12" s="329"/>
      <c r="L12" s="329"/>
      <c r="M12" s="329"/>
      <c r="N12" s="329"/>
      <c r="O12" s="329"/>
      <c r="P12" s="330"/>
      <c r="Q12" s="345">
        <f>IF(OR(S12="",S13=""),"",S12+S13)</f>
        <v>0</v>
      </c>
      <c r="R12" s="346"/>
      <c r="S12" s="37">
        <v>0</v>
      </c>
      <c r="T12" s="138" t="s">
        <v>143</v>
      </c>
      <c r="U12" s="37">
        <v>1</v>
      </c>
      <c r="V12" s="345">
        <f>IF(OR(U12="",U13=""),"",U12+U13)</f>
        <v>4</v>
      </c>
      <c r="W12" s="346"/>
      <c r="X12" s="333" t="str">
        <f>IF(AT12="","",VLOOKUP(AT12,U10組合せ!$B$6:$I$14,2*$AS$1+1,FALSE))</f>
        <v>S4スペランツァ</v>
      </c>
      <c r="Y12" s="329"/>
      <c r="Z12" s="329"/>
      <c r="AA12" s="329"/>
      <c r="AB12" s="329"/>
      <c r="AC12" s="329"/>
      <c r="AD12" s="334"/>
      <c r="AE12" s="322"/>
      <c r="AF12" s="323"/>
      <c r="AG12" s="323"/>
      <c r="AH12" s="324"/>
      <c r="AI12" s="435" t="s">
        <v>332</v>
      </c>
      <c r="AJ12" s="436"/>
      <c r="AK12" s="436"/>
      <c r="AL12" s="436"/>
      <c r="AM12" s="436"/>
      <c r="AN12" s="436"/>
      <c r="AO12" s="341" t="s">
        <v>144</v>
      </c>
      <c r="AP12" s="342"/>
      <c r="AS12" s="18">
        <v>3</v>
      </c>
      <c r="AT12" s="18">
        <v>4</v>
      </c>
    </row>
    <row r="13" spans="1:46" ht="18" customHeight="1" x14ac:dyDescent="0.15">
      <c r="B13" s="383"/>
      <c r="C13" s="319"/>
      <c r="D13" s="320"/>
      <c r="E13" s="321"/>
      <c r="F13" s="325"/>
      <c r="G13" s="326"/>
      <c r="H13" s="326"/>
      <c r="I13" s="327"/>
      <c r="J13" s="331"/>
      <c r="K13" s="331"/>
      <c r="L13" s="331"/>
      <c r="M13" s="331"/>
      <c r="N13" s="331"/>
      <c r="O13" s="331"/>
      <c r="P13" s="332"/>
      <c r="Q13" s="343"/>
      <c r="R13" s="347"/>
      <c r="S13" s="38">
        <v>0</v>
      </c>
      <c r="T13" s="139" t="s">
        <v>143</v>
      </c>
      <c r="U13" s="38">
        <v>3</v>
      </c>
      <c r="V13" s="343"/>
      <c r="W13" s="347"/>
      <c r="X13" s="335"/>
      <c r="Y13" s="331"/>
      <c r="Z13" s="331"/>
      <c r="AA13" s="331"/>
      <c r="AB13" s="331"/>
      <c r="AC13" s="331"/>
      <c r="AD13" s="336"/>
      <c r="AE13" s="325"/>
      <c r="AF13" s="326"/>
      <c r="AG13" s="326"/>
      <c r="AH13" s="327"/>
      <c r="AI13" s="429"/>
      <c r="AJ13" s="437"/>
      <c r="AK13" s="437"/>
      <c r="AL13" s="437"/>
      <c r="AM13" s="437"/>
      <c r="AN13" s="437"/>
      <c r="AO13" s="343"/>
      <c r="AP13" s="344"/>
    </row>
    <row r="14" spans="1:46" ht="18" customHeight="1" x14ac:dyDescent="0.15">
      <c r="B14" s="383">
        <v>2</v>
      </c>
      <c r="C14" s="319">
        <v>0.375</v>
      </c>
      <c r="D14" s="320">
        <v>0.4375</v>
      </c>
      <c r="E14" s="321"/>
      <c r="F14" s="325"/>
      <c r="G14" s="326"/>
      <c r="H14" s="326"/>
      <c r="I14" s="327"/>
      <c r="J14" s="348" t="str">
        <f>IF(AS14="","",VLOOKUP(AS14,U10組合せ!$B$6:$I$14,2*$AS$1+1,FALSE))</f>
        <v>雀宮FC</v>
      </c>
      <c r="K14" s="349"/>
      <c r="L14" s="349"/>
      <c r="M14" s="349"/>
      <c r="N14" s="349"/>
      <c r="O14" s="349"/>
      <c r="P14" s="350"/>
      <c r="Q14" s="388">
        <f t="shared" ref="Q14" si="0">IF(OR(S14="",S15=""),"",S14+S15)</f>
        <v>2</v>
      </c>
      <c r="R14" s="389"/>
      <c r="S14" s="39">
        <v>2</v>
      </c>
      <c r="T14" s="140" t="s">
        <v>143</v>
      </c>
      <c r="U14" s="39">
        <v>1</v>
      </c>
      <c r="V14" s="388">
        <f t="shared" ref="V14" si="1">IF(OR(U14="",U15=""),"",U14+U15)</f>
        <v>1</v>
      </c>
      <c r="W14" s="389"/>
      <c r="X14" s="352" t="str">
        <f>IF(AT14="","",VLOOKUP(AT14,U10組合せ!$B$6:$I$14,2*$AS$1+1,FALSE))</f>
        <v>宝木キッカーズ</v>
      </c>
      <c r="Y14" s="349"/>
      <c r="Z14" s="349"/>
      <c r="AA14" s="349"/>
      <c r="AB14" s="349"/>
      <c r="AC14" s="349"/>
      <c r="AD14" s="353"/>
      <c r="AE14" s="325"/>
      <c r="AF14" s="326"/>
      <c r="AG14" s="326"/>
      <c r="AH14" s="327"/>
      <c r="AI14" s="377" t="str">
        <f ca="1">DBCS(INDIRECT("U10対戦スケジュール!c"&amp;(ROW())/2+1))</f>
        <v>３／４／４</v>
      </c>
      <c r="AJ14" s="378"/>
      <c r="AK14" s="378"/>
      <c r="AL14" s="378"/>
      <c r="AM14" s="378"/>
      <c r="AN14" s="378"/>
      <c r="AO14" s="388" t="s">
        <v>144</v>
      </c>
      <c r="AP14" s="399"/>
      <c r="AS14" s="18">
        <v>5</v>
      </c>
      <c r="AT14" s="18">
        <v>6</v>
      </c>
    </row>
    <row r="15" spans="1:46" ht="18" customHeight="1" x14ac:dyDescent="0.15">
      <c r="B15" s="383"/>
      <c r="C15" s="319"/>
      <c r="D15" s="320"/>
      <c r="E15" s="321"/>
      <c r="F15" s="325"/>
      <c r="G15" s="326"/>
      <c r="H15" s="326"/>
      <c r="I15" s="327"/>
      <c r="J15" s="351"/>
      <c r="K15" s="331"/>
      <c r="L15" s="331"/>
      <c r="M15" s="331"/>
      <c r="N15" s="331"/>
      <c r="O15" s="331"/>
      <c r="P15" s="332"/>
      <c r="Q15" s="343"/>
      <c r="R15" s="347"/>
      <c r="S15" s="38">
        <v>0</v>
      </c>
      <c r="T15" s="139" t="s">
        <v>143</v>
      </c>
      <c r="U15" s="38">
        <v>0</v>
      </c>
      <c r="V15" s="343"/>
      <c r="W15" s="347"/>
      <c r="X15" s="335"/>
      <c r="Y15" s="331"/>
      <c r="Z15" s="331"/>
      <c r="AA15" s="331"/>
      <c r="AB15" s="331"/>
      <c r="AC15" s="331"/>
      <c r="AD15" s="336"/>
      <c r="AE15" s="325"/>
      <c r="AF15" s="326"/>
      <c r="AG15" s="326"/>
      <c r="AH15" s="327"/>
      <c r="AI15" s="377"/>
      <c r="AJ15" s="378"/>
      <c r="AK15" s="378"/>
      <c r="AL15" s="378"/>
      <c r="AM15" s="378"/>
      <c r="AN15" s="378"/>
      <c r="AO15" s="343"/>
      <c r="AP15" s="344"/>
    </row>
    <row r="16" spans="1:46" ht="18" customHeight="1" x14ac:dyDescent="0.15">
      <c r="B16" s="383">
        <v>3</v>
      </c>
      <c r="C16" s="319">
        <v>0.39583333333333331</v>
      </c>
      <c r="D16" s="320"/>
      <c r="E16" s="321"/>
      <c r="F16" s="325"/>
      <c r="G16" s="326"/>
      <c r="H16" s="326"/>
      <c r="I16" s="327"/>
      <c r="J16" s="387" t="str">
        <f>IF(AS16="","",VLOOKUP(AS16,U10組合せ!$B$6:$I$14,2*$AS$1+1,FALSE))</f>
        <v>サウス宇都宮SC</v>
      </c>
      <c r="K16" s="349"/>
      <c r="L16" s="349"/>
      <c r="M16" s="349"/>
      <c r="N16" s="349"/>
      <c r="O16" s="349"/>
      <c r="P16" s="350"/>
      <c r="Q16" s="388">
        <f t="shared" ref="Q16" si="2">IF(OR(S16="",S17=""),"",S16+S17)</f>
        <v>0</v>
      </c>
      <c r="R16" s="389"/>
      <c r="S16" s="39">
        <v>0</v>
      </c>
      <c r="T16" s="140" t="s">
        <v>143</v>
      </c>
      <c r="U16" s="39">
        <v>2</v>
      </c>
      <c r="V16" s="388">
        <f t="shared" ref="V16" si="3">IF(OR(U16="",U17=""),"",U16+U17)</f>
        <v>4</v>
      </c>
      <c r="W16" s="389"/>
      <c r="X16" s="352" t="str">
        <f>IF(AT16="","",VLOOKUP(AT16,U10組合せ!$B$6:$I$14,2*$AS$1+1,FALSE))</f>
        <v>宇都宮北部FCトレ</v>
      </c>
      <c r="Y16" s="349"/>
      <c r="Z16" s="349"/>
      <c r="AA16" s="349"/>
      <c r="AB16" s="349"/>
      <c r="AC16" s="349"/>
      <c r="AD16" s="353"/>
      <c r="AE16" s="325"/>
      <c r="AF16" s="326"/>
      <c r="AG16" s="326"/>
      <c r="AH16" s="327"/>
      <c r="AI16" s="377" t="str">
        <f ca="1">DBCS(INDIRECT("U10対戦スケジュール!c"&amp;(ROW())/2+2))</f>
        <v>７／８／８</v>
      </c>
      <c r="AJ16" s="378"/>
      <c r="AK16" s="378"/>
      <c r="AL16" s="378"/>
      <c r="AM16" s="378"/>
      <c r="AN16" s="378"/>
      <c r="AO16" s="388" t="s">
        <v>144</v>
      </c>
      <c r="AP16" s="399"/>
      <c r="AS16" s="18">
        <v>1</v>
      </c>
      <c r="AT16" s="18">
        <v>2</v>
      </c>
    </row>
    <row r="17" spans="1:46" ht="18" customHeight="1" x14ac:dyDescent="0.15">
      <c r="B17" s="383"/>
      <c r="C17" s="319"/>
      <c r="D17" s="320"/>
      <c r="E17" s="321"/>
      <c r="F17" s="325"/>
      <c r="G17" s="326"/>
      <c r="H17" s="326"/>
      <c r="I17" s="327"/>
      <c r="J17" s="331"/>
      <c r="K17" s="331"/>
      <c r="L17" s="331"/>
      <c r="M17" s="331"/>
      <c r="N17" s="331"/>
      <c r="O17" s="331"/>
      <c r="P17" s="332"/>
      <c r="Q17" s="343"/>
      <c r="R17" s="347"/>
      <c r="S17" s="38">
        <v>0</v>
      </c>
      <c r="T17" s="139" t="s">
        <v>143</v>
      </c>
      <c r="U17" s="38">
        <v>2</v>
      </c>
      <c r="V17" s="343"/>
      <c r="W17" s="347"/>
      <c r="X17" s="335"/>
      <c r="Y17" s="331"/>
      <c r="Z17" s="331"/>
      <c r="AA17" s="331"/>
      <c r="AB17" s="331"/>
      <c r="AC17" s="331"/>
      <c r="AD17" s="336"/>
      <c r="AE17" s="325"/>
      <c r="AF17" s="326"/>
      <c r="AG17" s="326"/>
      <c r="AH17" s="327"/>
      <c r="AI17" s="377"/>
      <c r="AJ17" s="378"/>
      <c r="AK17" s="378"/>
      <c r="AL17" s="378"/>
      <c r="AM17" s="378"/>
      <c r="AN17" s="378"/>
      <c r="AO17" s="343"/>
      <c r="AP17" s="344"/>
    </row>
    <row r="18" spans="1:46" ht="18" customHeight="1" x14ac:dyDescent="0.15">
      <c r="B18" s="383">
        <v>4</v>
      </c>
      <c r="C18" s="319">
        <v>0.41666666666666669</v>
      </c>
      <c r="D18" s="320">
        <v>0.4375</v>
      </c>
      <c r="E18" s="321"/>
      <c r="F18" s="325"/>
      <c r="G18" s="326"/>
      <c r="H18" s="326"/>
      <c r="I18" s="327"/>
      <c r="J18" s="387" t="str">
        <f>IF(AS18="","",VLOOKUP(AS18,U10組合せ!$B$6:$I$14,2*$AS$1+1,FALSE))</f>
        <v>みはらSCJr</v>
      </c>
      <c r="K18" s="349"/>
      <c r="L18" s="349"/>
      <c r="M18" s="349"/>
      <c r="N18" s="349"/>
      <c r="O18" s="349"/>
      <c r="P18" s="350"/>
      <c r="Q18" s="388">
        <f t="shared" ref="Q18" si="4">IF(OR(S18="",S19=""),"",S18+S19)</f>
        <v>0</v>
      </c>
      <c r="R18" s="389"/>
      <c r="S18" s="39">
        <v>0</v>
      </c>
      <c r="T18" s="140" t="s">
        <v>143</v>
      </c>
      <c r="U18" s="39">
        <v>1</v>
      </c>
      <c r="V18" s="388">
        <f t="shared" ref="V18" si="5">IF(OR(U18="",U19=""),"",U18+U19)</f>
        <v>3</v>
      </c>
      <c r="W18" s="389"/>
      <c r="X18" s="352" t="str">
        <f>IF(AT18="","",VLOOKUP(AT18,U10組合せ!$B$6:$I$14,2*$AS$1+1,FALSE))</f>
        <v>上河内JSC</v>
      </c>
      <c r="Y18" s="349"/>
      <c r="Z18" s="349"/>
      <c r="AA18" s="349"/>
      <c r="AB18" s="349"/>
      <c r="AC18" s="349"/>
      <c r="AD18" s="353"/>
      <c r="AE18" s="325"/>
      <c r="AF18" s="326"/>
      <c r="AG18" s="326"/>
      <c r="AH18" s="327"/>
      <c r="AI18" s="433" t="s">
        <v>333</v>
      </c>
      <c r="AJ18" s="434"/>
      <c r="AK18" s="434"/>
      <c r="AL18" s="434"/>
      <c r="AM18" s="434"/>
      <c r="AN18" s="434"/>
      <c r="AO18" s="388" t="s">
        <v>144</v>
      </c>
      <c r="AP18" s="399"/>
      <c r="AS18" s="18">
        <v>7</v>
      </c>
      <c r="AT18" s="18">
        <v>8</v>
      </c>
    </row>
    <row r="19" spans="1:46" ht="18" customHeight="1" x14ac:dyDescent="0.15">
      <c r="B19" s="383"/>
      <c r="C19" s="319"/>
      <c r="D19" s="320"/>
      <c r="E19" s="321"/>
      <c r="F19" s="325"/>
      <c r="G19" s="326"/>
      <c r="H19" s="326"/>
      <c r="I19" s="327"/>
      <c r="J19" s="331"/>
      <c r="K19" s="331"/>
      <c r="L19" s="331"/>
      <c r="M19" s="331"/>
      <c r="N19" s="331"/>
      <c r="O19" s="331"/>
      <c r="P19" s="332"/>
      <c r="Q19" s="343"/>
      <c r="R19" s="347"/>
      <c r="S19" s="38">
        <v>0</v>
      </c>
      <c r="T19" s="139" t="s">
        <v>143</v>
      </c>
      <c r="U19" s="38">
        <v>2</v>
      </c>
      <c r="V19" s="343"/>
      <c r="W19" s="347"/>
      <c r="X19" s="335"/>
      <c r="Y19" s="331"/>
      <c r="Z19" s="331"/>
      <c r="AA19" s="331"/>
      <c r="AB19" s="331"/>
      <c r="AC19" s="331"/>
      <c r="AD19" s="336"/>
      <c r="AE19" s="325"/>
      <c r="AF19" s="326"/>
      <c r="AG19" s="326"/>
      <c r="AH19" s="327"/>
      <c r="AI19" s="433"/>
      <c r="AJ19" s="434"/>
      <c r="AK19" s="434"/>
      <c r="AL19" s="434"/>
      <c r="AM19" s="434"/>
      <c r="AN19" s="434"/>
      <c r="AO19" s="343"/>
      <c r="AP19" s="344"/>
    </row>
    <row r="20" spans="1:46" ht="18" customHeight="1" x14ac:dyDescent="0.15">
      <c r="B20" s="383">
        <v>5</v>
      </c>
      <c r="C20" s="319">
        <v>0.4375</v>
      </c>
      <c r="D20" s="320"/>
      <c r="E20" s="321"/>
      <c r="F20" s="325"/>
      <c r="G20" s="326"/>
      <c r="H20" s="326"/>
      <c r="I20" s="327"/>
      <c r="J20" s="387" t="str">
        <f>IF(AS20="","",VLOOKUP(AS20,U10組合せ!$B$6:$I$14,2*$AS$1+1,FALSE))</f>
        <v>宇都宮北部FCトレ</v>
      </c>
      <c r="K20" s="349"/>
      <c r="L20" s="349"/>
      <c r="M20" s="349"/>
      <c r="N20" s="349"/>
      <c r="O20" s="349"/>
      <c r="P20" s="350"/>
      <c r="Q20" s="388">
        <f t="shared" ref="Q20" si="6">IF(OR(S20="",S21=""),"",S20+S21)</f>
        <v>0</v>
      </c>
      <c r="R20" s="389"/>
      <c r="S20" s="39">
        <v>0</v>
      </c>
      <c r="T20" s="140" t="s">
        <v>143</v>
      </c>
      <c r="U20" s="39">
        <v>1</v>
      </c>
      <c r="V20" s="388">
        <f t="shared" ref="V20" si="7">IF(OR(U20="",U21=""),"",U20+U21)</f>
        <v>4</v>
      </c>
      <c r="W20" s="389"/>
      <c r="X20" s="352" t="str">
        <f>IF(AT20="","",VLOOKUP(AT20,U10組合せ!$B$6:$I$14,2*$AS$1+1,FALSE))</f>
        <v>ＳＵＧＡＯ SC</v>
      </c>
      <c r="Y20" s="349"/>
      <c r="Z20" s="349"/>
      <c r="AA20" s="349"/>
      <c r="AB20" s="349"/>
      <c r="AC20" s="349"/>
      <c r="AD20" s="353"/>
      <c r="AE20" s="325"/>
      <c r="AF20" s="326"/>
      <c r="AG20" s="326"/>
      <c r="AH20" s="327"/>
      <c r="AI20" s="433" t="s">
        <v>334</v>
      </c>
      <c r="AJ20" s="434"/>
      <c r="AK20" s="434"/>
      <c r="AL20" s="434"/>
      <c r="AM20" s="434"/>
      <c r="AN20" s="434"/>
      <c r="AO20" s="388" t="s">
        <v>144</v>
      </c>
      <c r="AP20" s="399"/>
      <c r="AS20" s="18">
        <v>2</v>
      </c>
      <c r="AT20" s="18">
        <v>3</v>
      </c>
    </row>
    <row r="21" spans="1:46" ht="18" customHeight="1" x14ac:dyDescent="0.15">
      <c r="B21" s="383"/>
      <c r="C21" s="319"/>
      <c r="D21" s="320"/>
      <c r="E21" s="321"/>
      <c r="F21" s="325"/>
      <c r="G21" s="326"/>
      <c r="H21" s="326"/>
      <c r="I21" s="327"/>
      <c r="J21" s="331"/>
      <c r="K21" s="331"/>
      <c r="L21" s="331"/>
      <c r="M21" s="331"/>
      <c r="N21" s="331"/>
      <c r="O21" s="331"/>
      <c r="P21" s="332"/>
      <c r="Q21" s="343"/>
      <c r="R21" s="347"/>
      <c r="S21" s="38">
        <v>0</v>
      </c>
      <c r="T21" s="139" t="s">
        <v>143</v>
      </c>
      <c r="U21" s="38">
        <v>3</v>
      </c>
      <c r="V21" s="343"/>
      <c r="W21" s="347"/>
      <c r="X21" s="335"/>
      <c r="Y21" s="331"/>
      <c r="Z21" s="331"/>
      <c r="AA21" s="331"/>
      <c r="AB21" s="331"/>
      <c r="AC21" s="331"/>
      <c r="AD21" s="336"/>
      <c r="AE21" s="325"/>
      <c r="AF21" s="326"/>
      <c r="AG21" s="326"/>
      <c r="AH21" s="327"/>
      <c r="AI21" s="433"/>
      <c r="AJ21" s="434"/>
      <c r="AK21" s="434"/>
      <c r="AL21" s="434"/>
      <c r="AM21" s="434"/>
      <c r="AN21" s="434"/>
      <c r="AO21" s="343"/>
      <c r="AP21" s="344"/>
    </row>
    <row r="22" spans="1:46" ht="18" customHeight="1" x14ac:dyDescent="0.15">
      <c r="B22" s="383">
        <v>6</v>
      </c>
      <c r="C22" s="319">
        <v>0.45833333333333331</v>
      </c>
      <c r="D22" s="320"/>
      <c r="E22" s="321"/>
      <c r="F22" s="325"/>
      <c r="G22" s="326"/>
      <c r="H22" s="326"/>
      <c r="I22" s="327"/>
      <c r="J22" s="387" t="str">
        <f>IF(AS22="","",VLOOKUP(AS22,U10組合せ!$B$6:$I$14,2*$AS$1+1,FALSE))</f>
        <v>S4スペランツァ</v>
      </c>
      <c r="K22" s="349"/>
      <c r="L22" s="349"/>
      <c r="M22" s="349"/>
      <c r="N22" s="349"/>
      <c r="O22" s="349"/>
      <c r="P22" s="350"/>
      <c r="Q22" s="388">
        <f t="shared" ref="Q22" si="8">IF(OR(S22="",S23=""),"",S22+S23)</f>
        <v>2</v>
      </c>
      <c r="R22" s="389"/>
      <c r="S22" s="39">
        <v>1</v>
      </c>
      <c r="T22" s="140" t="s">
        <v>143</v>
      </c>
      <c r="U22" s="39">
        <v>0</v>
      </c>
      <c r="V22" s="388">
        <f t="shared" ref="V22" si="9">IF(OR(U22="",U23=""),"",U22+U23)</f>
        <v>0</v>
      </c>
      <c r="W22" s="389"/>
      <c r="X22" s="352" t="str">
        <f>IF(AT22="","",VLOOKUP(AT22,U10組合せ!$B$6:$I$14,2*$AS$1+1,FALSE))</f>
        <v>雀宮FC</v>
      </c>
      <c r="Y22" s="349"/>
      <c r="Z22" s="349"/>
      <c r="AA22" s="349"/>
      <c r="AB22" s="349"/>
      <c r="AC22" s="349"/>
      <c r="AD22" s="353"/>
      <c r="AE22" s="325"/>
      <c r="AF22" s="326"/>
      <c r="AG22" s="326"/>
      <c r="AH22" s="327"/>
      <c r="AI22" s="433" t="s">
        <v>335</v>
      </c>
      <c r="AJ22" s="434"/>
      <c r="AK22" s="434"/>
      <c r="AL22" s="434"/>
      <c r="AM22" s="434"/>
      <c r="AN22" s="434"/>
      <c r="AO22" s="388" t="s">
        <v>144</v>
      </c>
      <c r="AP22" s="399"/>
      <c r="AS22" s="18">
        <v>4</v>
      </c>
      <c r="AT22" s="18">
        <v>5</v>
      </c>
    </row>
    <row r="23" spans="1:46" ht="18" customHeight="1" x14ac:dyDescent="0.15">
      <c r="B23" s="383"/>
      <c r="C23" s="319"/>
      <c r="D23" s="320"/>
      <c r="E23" s="321"/>
      <c r="F23" s="325"/>
      <c r="G23" s="326"/>
      <c r="H23" s="326"/>
      <c r="I23" s="327"/>
      <c r="J23" s="331"/>
      <c r="K23" s="331"/>
      <c r="L23" s="331"/>
      <c r="M23" s="331"/>
      <c r="N23" s="331"/>
      <c r="O23" s="331"/>
      <c r="P23" s="332"/>
      <c r="Q23" s="343"/>
      <c r="R23" s="347"/>
      <c r="S23" s="38">
        <v>1</v>
      </c>
      <c r="T23" s="139" t="s">
        <v>143</v>
      </c>
      <c r="U23" s="38">
        <v>0</v>
      </c>
      <c r="V23" s="343"/>
      <c r="W23" s="347"/>
      <c r="X23" s="335"/>
      <c r="Y23" s="331"/>
      <c r="Z23" s="331"/>
      <c r="AA23" s="331"/>
      <c r="AB23" s="331"/>
      <c r="AC23" s="331"/>
      <c r="AD23" s="336"/>
      <c r="AE23" s="325"/>
      <c r="AF23" s="326"/>
      <c r="AG23" s="326"/>
      <c r="AH23" s="327"/>
      <c r="AI23" s="433"/>
      <c r="AJ23" s="434"/>
      <c r="AK23" s="434"/>
      <c r="AL23" s="434"/>
      <c r="AM23" s="434"/>
      <c r="AN23" s="434"/>
      <c r="AO23" s="343"/>
      <c r="AP23" s="344"/>
    </row>
    <row r="24" spans="1:46" ht="18" customHeight="1" x14ac:dyDescent="0.15">
      <c r="B24" s="383">
        <v>7</v>
      </c>
      <c r="C24" s="319">
        <v>0.47916666666666669</v>
      </c>
      <c r="D24" s="320"/>
      <c r="E24" s="321"/>
      <c r="F24" s="325"/>
      <c r="G24" s="326"/>
      <c r="H24" s="326"/>
      <c r="I24" s="327"/>
      <c r="J24" s="387" t="str">
        <f>IF(AS24="","",VLOOKUP(AS24,U10組合せ!$B$6:$I$14,2*$AS$1+1,FALSE))</f>
        <v>宝木キッカーズ</v>
      </c>
      <c r="K24" s="349"/>
      <c r="L24" s="349"/>
      <c r="M24" s="349"/>
      <c r="N24" s="349"/>
      <c r="O24" s="349"/>
      <c r="P24" s="350"/>
      <c r="Q24" s="388">
        <f t="shared" ref="Q24" si="10">IF(OR(S24="",S25=""),"",S24+S25)</f>
        <v>1</v>
      </c>
      <c r="R24" s="389"/>
      <c r="S24" s="39">
        <v>1</v>
      </c>
      <c r="T24" s="140" t="s">
        <v>143</v>
      </c>
      <c r="U24" s="39">
        <v>1</v>
      </c>
      <c r="V24" s="388">
        <f t="shared" ref="V24" si="11">IF(OR(U24="",U25=""),"",U24+U25)</f>
        <v>2</v>
      </c>
      <c r="W24" s="389"/>
      <c r="X24" s="352" t="str">
        <f>IF(AT24="","",VLOOKUP(AT24,U10組合せ!$B$6:$I$14,2*$AS$1+1,FALSE))</f>
        <v>みはらSCJr</v>
      </c>
      <c r="Y24" s="349"/>
      <c r="Z24" s="349"/>
      <c r="AA24" s="349"/>
      <c r="AB24" s="349"/>
      <c r="AC24" s="349"/>
      <c r="AD24" s="353"/>
      <c r="AE24" s="325"/>
      <c r="AF24" s="326"/>
      <c r="AG24" s="326"/>
      <c r="AH24" s="327"/>
      <c r="AI24" s="433" t="s">
        <v>336</v>
      </c>
      <c r="AJ24" s="434"/>
      <c r="AK24" s="434"/>
      <c r="AL24" s="434"/>
      <c r="AM24" s="434"/>
      <c r="AN24" s="434"/>
      <c r="AO24" s="388" t="s">
        <v>144</v>
      </c>
      <c r="AP24" s="399"/>
      <c r="AS24" s="18">
        <v>6</v>
      </c>
      <c r="AT24" s="18">
        <v>7</v>
      </c>
    </row>
    <row r="25" spans="1:46" ht="18" customHeight="1" x14ac:dyDescent="0.15">
      <c r="B25" s="383"/>
      <c r="C25" s="319"/>
      <c r="D25" s="320"/>
      <c r="E25" s="321"/>
      <c r="F25" s="325"/>
      <c r="G25" s="326"/>
      <c r="H25" s="326"/>
      <c r="I25" s="327"/>
      <c r="J25" s="331"/>
      <c r="K25" s="331"/>
      <c r="L25" s="331"/>
      <c r="M25" s="331"/>
      <c r="N25" s="331"/>
      <c r="O25" s="331"/>
      <c r="P25" s="332"/>
      <c r="Q25" s="343"/>
      <c r="R25" s="347"/>
      <c r="S25" s="38">
        <v>0</v>
      </c>
      <c r="T25" s="139" t="s">
        <v>143</v>
      </c>
      <c r="U25" s="38">
        <v>1</v>
      </c>
      <c r="V25" s="343"/>
      <c r="W25" s="347"/>
      <c r="X25" s="335"/>
      <c r="Y25" s="331"/>
      <c r="Z25" s="331"/>
      <c r="AA25" s="331"/>
      <c r="AB25" s="331"/>
      <c r="AC25" s="331"/>
      <c r="AD25" s="336"/>
      <c r="AE25" s="325"/>
      <c r="AF25" s="326"/>
      <c r="AG25" s="326"/>
      <c r="AH25" s="327"/>
      <c r="AI25" s="433"/>
      <c r="AJ25" s="434"/>
      <c r="AK25" s="434"/>
      <c r="AL25" s="434"/>
      <c r="AM25" s="434"/>
      <c r="AN25" s="434"/>
      <c r="AO25" s="343"/>
      <c r="AP25" s="344"/>
    </row>
    <row r="26" spans="1:46" ht="18" customHeight="1" x14ac:dyDescent="0.15">
      <c r="B26" s="383">
        <v>8</v>
      </c>
      <c r="C26" s="319">
        <v>0.5</v>
      </c>
      <c r="D26" s="320">
        <v>0.4375</v>
      </c>
      <c r="E26" s="321"/>
      <c r="F26" s="325"/>
      <c r="G26" s="326"/>
      <c r="H26" s="326"/>
      <c r="I26" s="327"/>
      <c r="J26" s="387" t="str">
        <f>IF(AS26="","",VLOOKUP(AS26,U10組合せ!$B$6:$I$14,2*$AS$1+1,FALSE))</f>
        <v>上河内JSC</v>
      </c>
      <c r="K26" s="349"/>
      <c r="L26" s="349"/>
      <c r="M26" s="349"/>
      <c r="N26" s="349"/>
      <c r="O26" s="349"/>
      <c r="P26" s="350"/>
      <c r="Q26" s="388">
        <f t="shared" ref="Q26" si="12">IF(OR(S26="",S27=""),"",S26+S27)</f>
        <v>6</v>
      </c>
      <c r="R26" s="389"/>
      <c r="S26" s="39">
        <v>3</v>
      </c>
      <c r="T26" s="140" t="s">
        <v>143</v>
      </c>
      <c r="U26" s="39">
        <v>0</v>
      </c>
      <c r="V26" s="388">
        <f t="shared" ref="V26" si="13">IF(OR(U26="",U27=""),"",U26+U27)</f>
        <v>0</v>
      </c>
      <c r="W26" s="389"/>
      <c r="X26" s="352" t="str">
        <f>IF(AT26="","",VLOOKUP(AT26,U10組合せ!$B$6:$I$14,2*$AS$1+1,FALSE))</f>
        <v>サウス宇都宮SC</v>
      </c>
      <c r="Y26" s="349"/>
      <c r="Z26" s="349"/>
      <c r="AA26" s="349"/>
      <c r="AB26" s="349"/>
      <c r="AC26" s="349"/>
      <c r="AD26" s="353"/>
      <c r="AE26" s="325"/>
      <c r="AF26" s="326"/>
      <c r="AG26" s="326"/>
      <c r="AH26" s="327"/>
      <c r="AI26" s="433" t="s">
        <v>337</v>
      </c>
      <c r="AJ26" s="434"/>
      <c r="AK26" s="434"/>
      <c r="AL26" s="434"/>
      <c r="AM26" s="434"/>
      <c r="AN26" s="434"/>
      <c r="AO26" s="388" t="s">
        <v>144</v>
      </c>
      <c r="AP26" s="399"/>
      <c r="AS26" s="18">
        <v>8</v>
      </c>
      <c r="AT26" s="18">
        <v>1</v>
      </c>
    </row>
    <row r="27" spans="1:46" ht="18" customHeight="1" x14ac:dyDescent="0.15">
      <c r="B27" s="383"/>
      <c r="C27" s="319"/>
      <c r="D27" s="320"/>
      <c r="E27" s="321"/>
      <c r="F27" s="325"/>
      <c r="G27" s="326"/>
      <c r="H27" s="326"/>
      <c r="I27" s="327"/>
      <c r="J27" s="331"/>
      <c r="K27" s="331"/>
      <c r="L27" s="331"/>
      <c r="M27" s="331"/>
      <c r="N27" s="331"/>
      <c r="O27" s="331"/>
      <c r="P27" s="332"/>
      <c r="Q27" s="343"/>
      <c r="R27" s="347"/>
      <c r="S27" s="38">
        <v>3</v>
      </c>
      <c r="T27" s="139" t="s">
        <v>143</v>
      </c>
      <c r="U27" s="38">
        <v>0</v>
      </c>
      <c r="V27" s="343"/>
      <c r="W27" s="347"/>
      <c r="X27" s="335"/>
      <c r="Y27" s="331"/>
      <c r="Z27" s="331"/>
      <c r="AA27" s="331"/>
      <c r="AB27" s="331"/>
      <c r="AC27" s="331"/>
      <c r="AD27" s="336"/>
      <c r="AE27" s="325"/>
      <c r="AF27" s="326"/>
      <c r="AG27" s="326"/>
      <c r="AH27" s="327"/>
      <c r="AI27" s="433"/>
      <c r="AJ27" s="434"/>
      <c r="AK27" s="434"/>
      <c r="AL27" s="434"/>
      <c r="AM27" s="434"/>
      <c r="AN27" s="434"/>
      <c r="AO27" s="343"/>
      <c r="AP27" s="344"/>
    </row>
    <row r="28" spans="1:46" ht="18" customHeight="1" x14ac:dyDescent="0.15">
      <c r="B28" s="382"/>
      <c r="C28" s="316"/>
      <c r="D28" s="317"/>
      <c r="E28" s="318"/>
      <c r="F28" s="404"/>
      <c r="G28" s="405"/>
      <c r="H28" s="405"/>
      <c r="I28" s="406"/>
      <c r="J28" s="394" t="str">
        <f>IF(AS28="","",VLOOKUP(AS28,U10組合せ!$B$6:$I$14,2*$AS$1+1,FALSE))</f>
        <v/>
      </c>
      <c r="K28" s="395"/>
      <c r="L28" s="395"/>
      <c r="M28" s="395"/>
      <c r="N28" s="395"/>
      <c r="O28" s="395"/>
      <c r="P28" s="396"/>
      <c r="Q28" s="345" t="str">
        <f t="shared" ref="Q28" si="14">IF(OR(S28="",S29=""),"",S28+S29)</f>
        <v/>
      </c>
      <c r="R28" s="346"/>
      <c r="S28" s="37"/>
      <c r="T28" s="138" t="s">
        <v>143</v>
      </c>
      <c r="U28" s="37"/>
      <c r="V28" s="345" t="str">
        <f t="shared" ref="V28" si="15">IF(OR(U28="",U29=""),"",U28+U29)</f>
        <v/>
      </c>
      <c r="W28" s="346"/>
      <c r="X28" s="400" t="str">
        <f>IF(AT28="","",VLOOKUP(AT28,U10組合せ!$B$6:$I$14,2*$AS$1+1,FALSE))</f>
        <v/>
      </c>
      <c r="Y28" s="395"/>
      <c r="Z28" s="395"/>
      <c r="AA28" s="395"/>
      <c r="AB28" s="395"/>
      <c r="AC28" s="395"/>
      <c r="AD28" s="401"/>
      <c r="AE28" s="404"/>
      <c r="AF28" s="405"/>
      <c r="AG28" s="405"/>
      <c r="AH28" s="406"/>
      <c r="AI28" s="429"/>
      <c r="AJ28" s="430"/>
      <c r="AK28" s="430"/>
      <c r="AL28" s="430"/>
      <c r="AM28" s="430"/>
      <c r="AN28" s="430"/>
      <c r="AO28" s="345"/>
      <c r="AP28" s="412"/>
    </row>
    <row r="29" spans="1:46" ht="18" customHeight="1" thickBot="1" x14ac:dyDescent="0.2">
      <c r="B29" s="384"/>
      <c r="C29" s="414"/>
      <c r="D29" s="415"/>
      <c r="E29" s="416"/>
      <c r="F29" s="407"/>
      <c r="G29" s="408"/>
      <c r="H29" s="408"/>
      <c r="I29" s="409"/>
      <c r="J29" s="397"/>
      <c r="K29" s="397"/>
      <c r="L29" s="397"/>
      <c r="M29" s="397"/>
      <c r="N29" s="397"/>
      <c r="O29" s="397"/>
      <c r="P29" s="398"/>
      <c r="Q29" s="410"/>
      <c r="R29" s="411"/>
      <c r="S29" s="40"/>
      <c r="T29" s="141" t="s">
        <v>143</v>
      </c>
      <c r="U29" s="40"/>
      <c r="V29" s="410"/>
      <c r="W29" s="411"/>
      <c r="X29" s="402"/>
      <c r="Y29" s="397"/>
      <c r="Z29" s="397"/>
      <c r="AA29" s="397"/>
      <c r="AB29" s="397"/>
      <c r="AC29" s="397"/>
      <c r="AD29" s="403"/>
      <c r="AE29" s="407"/>
      <c r="AF29" s="408"/>
      <c r="AG29" s="408"/>
      <c r="AH29" s="409"/>
      <c r="AI29" s="431"/>
      <c r="AJ29" s="432"/>
      <c r="AK29" s="432"/>
      <c r="AL29" s="432"/>
      <c r="AM29" s="432"/>
      <c r="AN29" s="432"/>
      <c r="AO29" s="410"/>
      <c r="AP29" s="413"/>
    </row>
    <row r="30" spans="1:46" s="16" customFormat="1" ht="18" customHeight="1" thickBot="1" x14ac:dyDescent="0.2">
      <c r="A30" s="23"/>
      <c r="B30" s="24"/>
      <c r="C30" s="25"/>
      <c r="D30" s="25"/>
      <c r="E30" s="25"/>
      <c r="F30" s="24"/>
      <c r="G30" s="24"/>
      <c r="H30" s="24"/>
      <c r="I30" s="24"/>
      <c r="J30" s="24"/>
      <c r="K30" s="31"/>
      <c r="L30" s="31"/>
      <c r="M30" s="32"/>
      <c r="N30" s="33"/>
      <c r="O30" s="32"/>
      <c r="P30" s="31"/>
      <c r="Q30" s="31"/>
      <c r="R30" s="24"/>
      <c r="S30" s="24"/>
      <c r="T30" s="24"/>
      <c r="U30" s="24"/>
      <c r="V30" s="24"/>
      <c r="W30" s="41"/>
      <c r="X30" s="41"/>
      <c r="Y30" s="41"/>
      <c r="Z30" s="41"/>
      <c r="AA30" s="41"/>
      <c r="AB30" s="41"/>
      <c r="AC30" s="45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S30" s="46"/>
      <c r="AT30" s="46"/>
    </row>
    <row r="31" spans="1:46" ht="18" customHeight="1" thickBot="1" x14ac:dyDescent="0.2">
      <c r="B31" s="18"/>
      <c r="C31" s="18"/>
      <c r="D31" s="313" t="s">
        <v>145</v>
      </c>
      <c r="E31" s="314"/>
      <c r="F31" s="314"/>
      <c r="G31" s="314"/>
      <c r="H31" s="314"/>
      <c r="I31" s="314"/>
      <c r="J31" s="314" t="s">
        <v>139</v>
      </c>
      <c r="K31" s="314"/>
      <c r="L31" s="314"/>
      <c r="M31" s="314"/>
      <c r="N31" s="314"/>
      <c r="O31" s="314"/>
      <c r="P31" s="314"/>
      <c r="Q31" s="314"/>
      <c r="R31" s="314" t="s">
        <v>146</v>
      </c>
      <c r="S31" s="314"/>
      <c r="T31" s="314"/>
      <c r="U31" s="314"/>
      <c r="V31" s="314"/>
      <c r="W31" s="314"/>
      <c r="X31" s="314"/>
      <c r="Y31" s="314"/>
      <c r="Z31" s="314"/>
      <c r="AA31" s="314" t="s">
        <v>147</v>
      </c>
      <c r="AB31" s="314"/>
      <c r="AC31" s="314"/>
      <c r="AD31" s="314" t="s">
        <v>148</v>
      </c>
      <c r="AE31" s="314"/>
      <c r="AF31" s="314"/>
      <c r="AG31" s="314"/>
      <c r="AH31" s="314"/>
      <c r="AI31" s="314"/>
      <c r="AJ31" s="314"/>
      <c r="AK31" s="314"/>
      <c r="AL31" s="314"/>
      <c r="AM31" s="315"/>
      <c r="AN31" s="18"/>
      <c r="AO31" s="18"/>
      <c r="AP31" s="18"/>
    </row>
    <row r="32" spans="1:46" ht="18" customHeight="1" x14ac:dyDescent="0.15">
      <c r="B32" s="18"/>
      <c r="C32" s="18"/>
      <c r="D32" s="354" t="s">
        <v>149</v>
      </c>
      <c r="E32" s="355"/>
      <c r="F32" s="355"/>
      <c r="G32" s="355"/>
      <c r="H32" s="355"/>
      <c r="I32" s="355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7"/>
      <c r="AB32" s="357"/>
      <c r="AC32" s="357"/>
      <c r="AD32" s="358"/>
      <c r="AE32" s="358"/>
      <c r="AF32" s="358"/>
      <c r="AG32" s="358"/>
      <c r="AH32" s="358"/>
      <c r="AI32" s="358"/>
      <c r="AJ32" s="358"/>
      <c r="AK32" s="358"/>
      <c r="AL32" s="358"/>
      <c r="AM32" s="359"/>
      <c r="AN32" s="18"/>
      <c r="AO32" s="18"/>
      <c r="AP32" s="18"/>
    </row>
    <row r="33" spans="1:46" ht="18" customHeight="1" x14ac:dyDescent="0.15">
      <c r="B33" s="18"/>
      <c r="C33" s="18"/>
      <c r="D33" s="360" t="s">
        <v>149</v>
      </c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2"/>
      <c r="AE33" s="362"/>
      <c r="AF33" s="362"/>
      <c r="AG33" s="362"/>
      <c r="AH33" s="362"/>
      <c r="AI33" s="362"/>
      <c r="AJ33" s="362"/>
      <c r="AK33" s="362"/>
      <c r="AL33" s="362"/>
      <c r="AM33" s="363"/>
      <c r="AN33" s="18"/>
      <c r="AO33" s="18"/>
      <c r="AP33" s="18"/>
    </row>
    <row r="34" spans="1:46" ht="18" customHeight="1" thickBot="1" x14ac:dyDescent="0.2">
      <c r="B34" s="18"/>
      <c r="C34" s="18"/>
      <c r="D34" s="364" t="s">
        <v>150</v>
      </c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5"/>
      <c r="AC34" s="365"/>
      <c r="AD34" s="366"/>
      <c r="AE34" s="366"/>
      <c r="AF34" s="366"/>
      <c r="AG34" s="366"/>
      <c r="AH34" s="366"/>
      <c r="AI34" s="366"/>
      <c r="AJ34" s="366"/>
      <c r="AK34" s="366"/>
      <c r="AL34" s="366"/>
      <c r="AM34" s="367"/>
      <c r="AN34" s="18"/>
      <c r="AO34" s="18"/>
      <c r="AP34" s="18"/>
    </row>
    <row r="35" spans="1:46" ht="18" customHeight="1" x14ac:dyDescent="0.15">
      <c r="A35" s="277" t="s">
        <v>392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01"/>
    </row>
    <row r="36" spans="1:46" ht="18" customHeight="1" x14ac:dyDescent="0.15">
      <c r="A36" s="278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01"/>
    </row>
    <row r="37" spans="1:46" ht="18" customHeight="1" x14ac:dyDescent="0.15">
      <c r="A37" s="278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01"/>
    </row>
    <row r="38" spans="1:46" ht="18" customHeight="1" x14ac:dyDescent="0.15">
      <c r="B38" s="18"/>
      <c r="C38" s="279" t="s">
        <v>29</v>
      </c>
      <c r="D38" s="279"/>
      <c r="E38" s="279"/>
      <c r="F38" s="279"/>
      <c r="G38" s="282" t="str">
        <f>U10対戦スケジュール!F20</f>
        <v>陽南小学校Ｂ</v>
      </c>
      <c r="H38" s="279"/>
      <c r="I38" s="279"/>
      <c r="J38" s="279"/>
      <c r="K38" s="279"/>
      <c r="L38" s="279"/>
      <c r="M38" s="279"/>
      <c r="N38" s="279"/>
      <c r="O38" s="279"/>
      <c r="P38" s="279" t="s">
        <v>43</v>
      </c>
      <c r="Q38" s="279"/>
      <c r="R38" s="279"/>
      <c r="S38" s="279"/>
      <c r="T38" s="279" t="str">
        <f>IF(U10対戦スケジュール!B21="","",U10対戦スケジュール!B21)</f>
        <v>緑が丘YFC</v>
      </c>
      <c r="U38" s="279"/>
      <c r="V38" s="279"/>
      <c r="W38" s="279"/>
      <c r="X38" s="279"/>
      <c r="Y38" s="279"/>
      <c r="Z38" s="279"/>
      <c r="AA38" s="279"/>
      <c r="AB38" s="279"/>
      <c r="AC38" s="279" t="s">
        <v>136</v>
      </c>
      <c r="AD38" s="279"/>
      <c r="AE38" s="279"/>
      <c r="AF38" s="279"/>
      <c r="AG38" s="284">
        <f>U10組合せ!B17</f>
        <v>43737</v>
      </c>
      <c r="AH38" s="285"/>
      <c r="AI38" s="285"/>
      <c r="AJ38" s="285"/>
      <c r="AK38" s="285"/>
      <c r="AL38" s="285"/>
      <c r="AM38" s="286">
        <f>AG38</f>
        <v>43737</v>
      </c>
      <c r="AN38" s="286"/>
      <c r="AO38" s="287"/>
      <c r="AP38" s="26"/>
    </row>
    <row r="39" spans="1:46" ht="18" customHeight="1" x14ac:dyDescent="0.15">
      <c r="B39" s="18"/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42"/>
      <c r="X39" s="42"/>
      <c r="Y39" s="42"/>
      <c r="Z39" s="42"/>
      <c r="AA39" s="42"/>
      <c r="AB39" s="42"/>
      <c r="AC39" s="42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</row>
    <row r="40" spans="1:46" ht="18" customHeight="1" x14ac:dyDescent="0.15">
      <c r="B40" s="18"/>
      <c r="C40" s="368">
        <v>1</v>
      </c>
      <c r="D40" s="368"/>
      <c r="E40" s="369" t="str">
        <f>$E$6</f>
        <v>サウス宇都宮SC</v>
      </c>
      <c r="F40" s="369"/>
      <c r="G40" s="369"/>
      <c r="H40" s="369"/>
      <c r="I40" s="369"/>
      <c r="J40" s="369"/>
      <c r="K40" s="369"/>
      <c r="L40" s="369"/>
      <c r="M40" s="369"/>
      <c r="N40" s="369"/>
      <c r="O40" s="34"/>
      <c r="P40" s="34"/>
      <c r="Q40" s="368">
        <v>4</v>
      </c>
      <c r="R40" s="368"/>
      <c r="S40" s="369" t="str">
        <f>$S$6</f>
        <v>S4スペランツァ</v>
      </c>
      <c r="T40" s="369"/>
      <c r="U40" s="369"/>
      <c r="V40" s="369"/>
      <c r="W40" s="369"/>
      <c r="X40" s="369"/>
      <c r="Y40" s="369"/>
      <c r="Z40" s="369"/>
      <c r="AA40" s="369"/>
      <c r="AB40" s="369"/>
      <c r="AC40" s="47"/>
      <c r="AD40" s="48"/>
      <c r="AE40" s="368">
        <v>7</v>
      </c>
      <c r="AF40" s="368"/>
      <c r="AG40" s="369" t="str">
        <f>$AG$6</f>
        <v>みはらSCJr</v>
      </c>
      <c r="AH40" s="369"/>
      <c r="AI40" s="369"/>
      <c r="AJ40" s="369"/>
      <c r="AK40" s="369"/>
      <c r="AL40" s="369"/>
      <c r="AM40" s="369"/>
      <c r="AN40" s="369"/>
      <c r="AO40" s="369"/>
      <c r="AP40" s="369"/>
    </row>
    <row r="41" spans="1:46" ht="18" customHeight="1" x14ac:dyDescent="0.15">
      <c r="B41" s="18"/>
      <c r="C41" s="295">
        <v>2</v>
      </c>
      <c r="D41" s="295"/>
      <c r="E41" s="370" t="str">
        <f>$E$7</f>
        <v>宇都宮北部FCトレ</v>
      </c>
      <c r="F41" s="370"/>
      <c r="G41" s="370"/>
      <c r="H41" s="370"/>
      <c r="I41" s="370"/>
      <c r="J41" s="370"/>
      <c r="K41" s="370"/>
      <c r="L41" s="370"/>
      <c r="M41" s="370"/>
      <c r="N41" s="370"/>
      <c r="O41" s="34"/>
      <c r="P41" s="34"/>
      <c r="Q41" s="295">
        <v>5</v>
      </c>
      <c r="R41" s="295"/>
      <c r="S41" s="370" t="str">
        <f>$S$7</f>
        <v>雀宮FC</v>
      </c>
      <c r="T41" s="370"/>
      <c r="U41" s="370"/>
      <c r="V41" s="370"/>
      <c r="W41" s="370"/>
      <c r="X41" s="370"/>
      <c r="Y41" s="370"/>
      <c r="Z41" s="370"/>
      <c r="AA41" s="370"/>
      <c r="AB41" s="370"/>
      <c r="AC41" s="47"/>
      <c r="AD41" s="48"/>
      <c r="AE41" s="295">
        <v>8</v>
      </c>
      <c r="AF41" s="295"/>
      <c r="AG41" s="370" t="str">
        <f>$AG$7</f>
        <v>上河内JSC</v>
      </c>
      <c r="AH41" s="370"/>
      <c r="AI41" s="370"/>
      <c r="AJ41" s="370"/>
      <c r="AK41" s="370"/>
      <c r="AL41" s="370"/>
      <c r="AM41" s="370"/>
      <c r="AN41" s="370"/>
      <c r="AO41" s="370"/>
      <c r="AP41" s="370"/>
    </row>
    <row r="42" spans="1:46" ht="18" customHeight="1" x14ac:dyDescent="0.15">
      <c r="B42" s="18"/>
      <c r="C42" s="371">
        <v>3</v>
      </c>
      <c r="D42" s="371"/>
      <c r="E42" s="372" t="str">
        <f>$E$8</f>
        <v>ＳＵＧＡＯ SC</v>
      </c>
      <c r="F42" s="372"/>
      <c r="G42" s="372"/>
      <c r="H42" s="372"/>
      <c r="I42" s="372"/>
      <c r="J42" s="372"/>
      <c r="K42" s="372"/>
      <c r="L42" s="372"/>
      <c r="M42" s="372"/>
      <c r="N42" s="372"/>
      <c r="O42" s="34"/>
      <c r="P42" s="34"/>
      <c r="Q42" s="371">
        <v>6</v>
      </c>
      <c r="R42" s="371"/>
      <c r="S42" s="372" t="str">
        <f>$S$8</f>
        <v>宝木キッカーズ</v>
      </c>
      <c r="T42" s="372"/>
      <c r="U42" s="372"/>
      <c r="V42" s="372"/>
      <c r="W42" s="372"/>
      <c r="X42" s="372"/>
      <c r="Y42" s="372"/>
      <c r="Z42" s="372"/>
      <c r="AA42" s="372"/>
      <c r="AB42" s="372"/>
      <c r="AC42" s="47"/>
      <c r="AD42" s="48"/>
      <c r="AE42" s="371"/>
      <c r="AF42" s="371"/>
      <c r="AG42" s="372"/>
      <c r="AH42" s="372"/>
      <c r="AI42" s="372"/>
      <c r="AJ42" s="372"/>
      <c r="AK42" s="372"/>
      <c r="AL42" s="372"/>
      <c r="AM42" s="372"/>
      <c r="AN42" s="372"/>
      <c r="AO42" s="372"/>
      <c r="AP42" s="372"/>
    </row>
    <row r="43" spans="1:46" ht="18" customHeight="1" x14ac:dyDescent="0.15">
      <c r="B43" s="18"/>
      <c r="C43" s="28"/>
      <c r="D43" s="27"/>
      <c r="E43" s="27"/>
      <c r="F43" s="27"/>
      <c r="G43" s="27"/>
      <c r="H43" s="27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27"/>
      <c r="U43" s="35"/>
      <c r="V43" s="27"/>
      <c r="W43" s="35"/>
      <c r="X43" s="27"/>
      <c r="Y43" s="35"/>
      <c r="Z43" s="27"/>
      <c r="AA43" s="35"/>
      <c r="AB43" s="27"/>
      <c r="AC43" s="27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</row>
    <row r="44" spans="1:46" ht="18" customHeight="1" thickBot="1" x14ac:dyDescent="0.2">
      <c r="B44" s="18" t="s">
        <v>377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</row>
    <row r="45" spans="1:46" ht="18" customHeight="1" thickBot="1" x14ac:dyDescent="0.2">
      <c r="B45" s="22"/>
      <c r="C45" s="302" t="s">
        <v>137</v>
      </c>
      <c r="D45" s="303"/>
      <c r="E45" s="304"/>
      <c r="F45" s="305" t="s">
        <v>138</v>
      </c>
      <c r="G45" s="306"/>
      <c r="H45" s="306"/>
      <c r="I45" s="307"/>
      <c r="J45" s="303" t="s">
        <v>139</v>
      </c>
      <c r="K45" s="306"/>
      <c r="L45" s="306"/>
      <c r="M45" s="306"/>
      <c r="N45" s="306"/>
      <c r="O45" s="306"/>
      <c r="P45" s="308"/>
      <c r="Q45" s="309" t="s">
        <v>140</v>
      </c>
      <c r="R45" s="309"/>
      <c r="S45" s="309"/>
      <c r="T45" s="309"/>
      <c r="U45" s="309"/>
      <c r="V45" s="309"/>
      <c r="W45" s="309"/>
      <c r="X45" s="310" t="s">
        <v>139</v>
      </c>
      <c r="Y45" s="306"/>
      <c r="Z45" s="306"/>
      <c r="AA45" s="306"/>
      <c r="AB45" s="306"/>
      <c r="AC45" s="306"/>
      <c r="AD45" s="307"/>
      <c r="AE45" s="305" t="s">
        <v>138</v>
      </c>
      <c r="AF45" s="306"/>
      <c r="AG45" s="306"/>
      <c r="AH45" s="307"/>
      <c r="AI45" s="311" t="s">
        <v>141</v>
      </c>
      <c r="AJ45" s="312"/>
      <c r="AK45" s="312"/>
      <c r="AL45" s="312"/>
      <c r="AM45" s="312"/>
      <c r="AN45" s="312"/>
      <c r="AO45" s="310" t="s">
        <v>142</v>
      </c>
      <c r="AP45" s="304"/>
    </row>
    <row r="46" spans="1:46" ht="18" customHeight="1" x14ac:dyDescent="0.15">
      <c r="B46" s="382">
        <v>1</v>
      </c>
      <c r="C46" s="316">
        <v>0.35416666666666669</v>
      </c>
      <c r="D46" s="317"/>
      <c r="E46" s="318"/>
      <c r="F46" s="322"/>
      <c r="G46" s="323"/>
      <c r="H46" s="323"/>
      <c r="I46" s="324"/>
      <c r="J46" s="328" t="str">
        <f>IF(AS46="","",VLOOKUP(AS46,U10組合せ!$B$6:$I$14,2*$AS$1+1,FALSE))</f>
        <v>サウス宇都宮SC</v>
      </c>
      <c r="K46" s="329"/>
      <c r="L46" s="329"/>
      <c r="M46" s="329"/>
      <c r="N46" s="329"/>
      <c r="O46" s="329"/>
      <c r="P46" s="330"/>
      <c r="Q46" s="345">
        <f>IF(OR(S46="",S47=""),"",S46+S47)</f>
        <v>1</v>
      </c>
      <c r="R46" s="346"/>
      <c r="S46" s="37">
        <v>1</v>
      </c>
      <c r="T46" s="138" t="s">
        <v>143</v>
      </c>
      <c r="U46" s="37">
        <v>0</v>
      </c>
      <c r="V46" s="345">
        <f>IF(OR(U46="",U47=""),"",U46+U47)</f>
        <v>1</v>
      </c>
      <c r="W46" s="346"/>
      <c r="X46" s="333" t="str">
        <f>IF(AT46="","",VLOOKUP(AT46,U10組合せ!$B$6:$I$14,2*$AS$1+1,FALSE))</f>
        <v>ＳＵＧＡＯ SC</v>
      </c>
      <c r="Y46" s="329"/>
      <c r="Z46" s="329"/>
      <c r="AA46" s="329"/>
      <c r="AB46" s="329"/>
      <c r="AC46" s="329"/>
      <c r="AD46" s="334"/>
      <c r="AE46" s="322"/>
      <c r="AF46" s="323"/>
      <c r="AG46" s="323"/>
      <c r="AH46" s="324"/>
      <c r="AI46" s="435" t="s">
        <v>338</v>
      </c>
      <c r="AJ46" s="436"/>
      <c r="AK46" s="436"/>
      <c r="AL46" s="436"/>
      <c r="AM46" s="436"/>
      <c r="AN46" s="436"/>
      <c r="AO46" s="341" t="s">
        <v>144</v>
      </c>
      <c r="AP46" s="342"/>
      <c r="AS46" s="18">
        <v>1</v>
      </c>
      <c r="AT46" s="18">
        <v>3</v>
      </c>
    </row>
    <row r="47" spans="1:46" ht="18" customHeight="1" x14ac:dyDescent="0.15">
      <c r="B47" s="383"/>
      <c r="C47" s="319"/>
      <c r="D47" s="320"/>
      <c r="E47" s="321"/>
      <c r="F47" s="325"/>
      <c r="G47" s="326"/>
      <c r="H47" s="326"/>
      <c r="I47" s="327"/>
      <c r="J47" s="331"/>
      <c r="K47" s="331"/>
      <c r="L47" s="331"/>
      <c r="M47" s="331"/>
      <c r="N47" s="331"/>
      <c r="O47" s="331"/>
      <c r="P47" s="332"/>
      <c r="Q47" s="343"/>
      <c r="R47" s="347"/>
      <c r="S47" s="38">
        <v>0</v>
      </c>
      <c r="T47" s="139" t="s">
        <v>143</v>
      </c>
      <c r="U47" s="38">
        <v>1</v>
      </c>
      <c r="V47" s="343"/>
      <c r="W47" s="347"/>
      <c r="X47" s="335"/>
      <c r="Y47" s="331"/>
      <c r="Z47" s="331"/>
      <c r="AA47" s="331"/>
      <c r="AB47" s="331"/>
      <c r="AC47" s="331"/>
      <c r="AD47" s="336"/>
      <c r="AE47" s="325"/>
      <c r="AF47" s="326"/>
      <c r="AG47" s="326"/>
      <c r="AH47" s="327"/>
      <c r="AI47" s="429"/>
      <c r="AJ47" s="437"/>
      <c r="AK47" s="437"/>
      <c r="AL47" s="437"/>
      <c r="AM47" s="437"/>
      <c r="AN47" s="437"/>
      <c r="AO47" s="343"/>
      <c r="AP47" s="344"/>
    </row>
    <row r="48" spans="1:46" ht="18" customHeight="1" x14ac:dyDescent="0.15">
      <c r="B48" s="383">
        <v>2</v>
      </c>
      <c r="C48" s="319">
        <v>0.375</v>
      </c>
      <c r="D48" s="320">
        <v>0.4375</v>
      </c>
      <c r="E48" s="321"/>
      <c r="F48" s="325"/>
      <c r="G48" s="326"/>
      <c r="H48" s="326"/>
      <c r="I48" s="327"/>
      <c r="J48" s="387" t="str">
        <f>IF(AS48="","",VLOOKUP(AS48,U10組合せ!$B$6:$I$14,2*$AS$1+1,FALSE))</f>
        <v>宇都宮北部FCトレ</v>
      </c>
      <c r="K48" s="349"/>
      <c r="L48" s="349"/>
      <c r="M48" s="349"/>
      <c r="N48" s="349"/>
      <c r="O48" s="349"/>
      <c r="P48" s="350"/>
      <c r="Q48" s="388">
        <f t="shared" ref="Q48" si="16">IF(OR(S48="",S49=""),"",S48+S49)</f>
        <v>1</v>
      </c>
      <c r="R48" s="389"/>
      <c r="S48" s="39">
        <v>1</v>
      </c>
      <c r="T48" s="140" t="s">
        <v>143</v>
      </c>
      <c r="U48" s="39">
        <v>2</v>
      </c>
      <c r="V48" s="388">
        <f t="shared" ref="V48" si="17">IF(OR(U48="",U49=""),"",U48+U49)</f>
        <v>6</v>
      </c>
      <c r="W48" s="389"/>
      <c r="X48" s="352" t="str">
        <f>IF(AT48="","",VLOOKUP(AT48,U10組合せ!$B$6:$I$14,2*$AS$1+1,FALSE))</f>
        <v>S4スペランツァ</v>
      </c>
      <c r="Y48" s="349"/>
      <c r="Z48" s="349"/>
      <c r="AA48" s="349"/>
      <c r="AB48" s="349"/>
      <c r="AC48" s="349"/>
      <c r="AD48" s="353"/>
      <c r="AE48" s="325"/>
      <c r="AF48" s="326"/>
      <c r="AG48" s="326"/>
      <c r="AH48" s="327"/>
      <c r="AI48" s="433" t="s">
        <v>339</v>
      </c>
      <c r="AJ48" s="434"/>
      <c r="AK48" s="434"/>
      <c r="AL48" s="434"/>
      <c r="AM48" s="434"/>
      <c r="AN48" s="434"/>
      <c r="AO48" s="388" t="s">
        <v>144</v>
      </c>
      <c r="AP48" s="399"/>
      <c r="AS48" s="18">
        <v>2</v>
      </c>
      <c r="AT48" s="18">
        <v>4</v>
      </c>
    </row>
    <row r="49" spans="1:46" ht="18" customHeight="1" x14ac:dyDescent="0.15">
      <c r="B49" s="383"/>
      <c r="C49" s="319"/>
      <c r="D49" s="320"/>
      <c r="E49" s="321"/>
      <c r="F49" s="325"/>
      <c r="G49" s="326"/>
      <c r="H49" s="326"/>
      <c r="I49" s="327"/>
      <c r="J49" s="331"/>
      <c r="K49" s="331"/>
      <c r="L49" s="331"/>
      <c r="M49" s="331"/>
      <c r="N49" s="331"/>
      <c r="O49" s="331"/>
      <c r="P49" s="332"/>
      <c r="Q49" s="343"/>
      <c r="R49" s="347"/>
      <c r="S49" s="38">
        <v>0</v>
      </c>
      <c r="T49" s="139" t="s">
        <v>143</v>
      </c>
      <c r="U49" s="38">
        <v>4</v>
      </c>
      <c r="V49" s="343"/>
      <c r="W49" s="347"/>
      <c r="X49" s="335"/>
      <c r="Y49" s="331"/>
      <c r="Z49" s="331"/>
      <c r="AA49" s="331"/>
      <c r="AB49" s="331"/>
      <c r="AC49" s="331"/>
      <c r="AD49" s="336"/>
      <c r="AE49" s="325"/>
      <c r="AF49" s="326"/>
      <c r="AG49" s="326"/>
      <c r="AH49" s="327"/>
      <c r="AI49" s="433"/>
      <c r="AJ49" s="434"/>
      <c r="AK49" s="434"/>
      <c r="AL49" s="434"/>
      <c r="AM49" s="434"/>
      <c r="AN49" s="434"/>
      <c r="AO49" s="343"/>
      <c r="AP49" s="344"/>
    </row>
    <row r="50" spans="1:46" ht="18" customHeight="1" x14ac:dyDescent="0.15">
      <c r="B50" s="383">
        <v>3</v>
      </c>
      <c r="C50" s="319">
        <v>0.39583333333333331</v>
      </c>
      <c r="D50" s="320"/>
      <c r="E50" s="321"/>
      <c r="F50" s="325"/>
      <c r="G50" s="326"/>
      <c r="H50" s="326"/>
      <c r="I50" s="327"/>
      <c r="J50" s="387" t="str">
        <f>IF(AS50="","",VLOOKUP(AS50,U10組合せ!$B$6:$I$14,2*$AS$1+1,FALSE))</f>
        <v>ＳＵＧＡＯ SC</v>
      </c>
      <c r="K50" s="349"/>
      <c r="L50" s="349"/>
      <c r="M50" s="349"/>
      <c r="N50" s="349"/>
      <c r="O50" s="349"/>
      <c r="P50" s="350"/>
      <c r="Q50" s="388">
        <f t="shared" ref="Q50" si="18">IF(OR(S50="",S51=""),"",S50+S51)</f>
        <v>0</v>
      </c>
      <c r="R50" s="389"/>
      <c r="S50" s="39">
        <v>0</v>
      </c>
      <c r="T50" s="140" t="s">
        <v>143</v>
      </c>
      <c r="U50" s="39">
        <v>0</v>
      </c>
      <c r="V50" s="388">
        <f t="shared" ref="V50" si="19">IF(OR(U50="",U51=""),"",U50+U51)</f>
        <v>0</v>
      </c>
      <c r="W50" s="389"/>
      <c r="X50" s="352" t="str">
        <f>IF(AT50="","",VLOOKUP(AT50,U10組合せ!$B$6:$I$14,2*$AS$1+1,FALSE))</f>
        <v>雀宮FC</v>
      </c>
      <c r="Y50" s="349"/>
      <c r="Z50" s="349"/>
      <c r="AA50" s="349"/>
      <c r="AB50" s="349"/>
      <c r="AC50" s="349"/>
      <c r="AD50" s="353"/>
      <c r="AE50" s="325"/>
      <c r="AF50" s="326"/>
      <c r="AG50" s="326"/>
      <c r="AH50" s="327"/>
      <c r="AI50" s="433" t="s">
        <v>340</v>
      </c>
      <c r="AJ50" s="434"/>
      <c r="AK50" s="434"/>
      <c r="AL50" s="434"/>
      <c r="AM50" s="434"/>
      <c r="AN50" s="434"/>
      <c r="AO50" s="388" t="s">
        <v>144</v>
      </c>
      <c r="AP50" s="399"/>
      <c r="AS50" s="18">
        <v>3</v>
      </c>
      <c r="AT50" s="18">
        <v>5</v>
      </c>
    </row>
    <row r="51" spans="1:46" ht="18" customHeight="1" x14ac:dyDescent="0.15">
      <c r="B51" s="383"/>
      <c r="C51" s="319"/>
      <c r="D51" s="320"/>
      <c r="E51" s="321"/>
      <c r="F51" s="325"/>
      <c r="G51" s="326"/>
      <c r="H51" s="326"/>
      <c r="I51" s="327"/>
      <c r="J51" s="331"/>
      <c r="K51" s="331"/>
      <c r="L51" s="331"/>
      <c r="M51" s="331"/>
      <c r="N51" s="331"/>
      <c r="O51" s="331"/>
      <c r="P51" s="332"/>
      <c r="Q51" s="343"/>
      <c r="R51" s="347"/>
      <c r="S51" s="38">
        <v>0</v>
      </c>
      <c r="T51" s="139" t="s">
        <v>143</v>
      </c>
      <c r="U51" s="38">
        <v>0</v>
      </c>
      <c r="V51" s="343"/>
      <c r="W51" s="347"/>
      <c r="X51" s="335"/>
      <c r="Y51" s="331"/>
      <c r="Z51" s="331"/>
      <c r="AA51" s="331"/>
      <c r="AB51" s="331"/>
      <c r="AC51" s="331"/>
      <c r="AD51" s="336"/>
      <c r="AE51" s="325"/>
      <c r="AF51" s="326"/>
      <c r="AG51" s="326"/>
      <c r="AH51" s="327"/>
      <c r="AI51" s="433"/>
      <c r="AJ51" s="434"/>
      <c r="AK51" s="434"/>
      <c r="AL51" s="434"/>
      <c r="AM51" s="434"/>
      <c r="AN51" s="434"/>
      <c r="AO51" s="343"/>
      <c r="AP51" s="344"/>
    </row>
    <row r="52" spans="1:46" ht="18" customHeight="1" x14ac:dyDescent="0.15">
      <c r="B52" s="383">
        <v>4</v>
      </c>
      <c r="C52" s="319">
        <v>0.41666666666666669</v>
      </c>
      <c r="D52" s="320">
        <v>0.4375</v>
      </c>
      <c r="E52" s="321"/>
      <c r="F52" s="325"/>
      <c r="G52" s="326"/>
      <c r="H52" s="326"/>
      <c r="I52" s="327"/>
      <c r="J52" s="387" t="str">
        <f>IF(AS52="","",VLOOKUP(AS52,U10組合せ!$B$6:$I$14,2*$AS$1+1,FALSE))</f>
        <v>みはらSCJr</v>
      </c>
      <c r="K52" s="349"/>
      <c r="L52" s="349"/>
      <c r="M52" s="349"/>
      <c r="N52" s="349"/>
      <c r="O52" s="349"/>
      <c r="P52" s="350"/>
      <c r="Q52" s="388">
        <f t="shared" ref="Q52" si="20">IF(OR(S52="",S53=""),"",S52+S53)</f>
        <v>0</v>
      </c>
      <c r="R52" s="389"/>
      <c r="S52" s="39">
        <v>0</v>
      </c>
      <c r="T52" s="140" t="s">
        <v>143</v>
      </c>
      <c r="U52" s="39">
        <v>0</v>
      </c>
      <c r="V52" s="388">
        <f t="shared" ref="V52" si="21">IF(OR(U52="",U53=""),"",U52+U53)</f>
        <v>0</v>
      </c>
      <c r="W52" s="389"/>
      <c r="X52" s="352" t="str">
        <f>IF(AT52="","",VLOOKUP(AT52,U10組合せ!$B$6:$I$14,2*$AS$1+1,FALSE))</f>
        <v>サウス宇都宮SC</v>
      </c>
      <c r="Y52" s="349"/>
      <c r="Z52" s="349"/>
      <c r="AA52" s="349"/>
      <c r="AB52" s="349"/>
      <c r="AC52" s="349"/>
      <c r="AD52" s="353"/>
      <c r="AE52" s="325"/>
      <c r="AF52" s="326"/>
      <c r="AG52" s="326"/>
      <c r="AH52" s="327"/>
      <c r="AI52" s="433" t="s">
        <v>341</v>
      </c>
      <c r="AJ52" s="434"/>
      <c r="AK52" s="434"/>
      <c r="AL52" s="434"/>
      <c r="AM52" s="434"/>
      <c r="AN52" s="434"/>
      <c r="AO52" s="388" t="s">
        <v>144</v>
      </c>
      <c r="AP52" s="399"/>
      <c r="AS52" s="18">
        <v>7</v>
      </c>
      <c r="AT52" s="18">
        <v>1</v>
      </c>
    </row>
    <row r="53" spans="1:46" ht="18" customHeight="1" x14ac:dyDescent="0.15">
      <c r="B53" s="383"/>
      <c r="C53" s="319"/>
      <c r="D53" s="320"/>
      <c r="E53" s="321"/>
      <c r="F53" s="325"/>
      <c r="G53" s="326"/>
      <c r="H53" s="326"/>
      <c r="I53" s="327"/>
      <c r="J53" s="331"/>
      <c r="K53" s="331"/>
      <c r="L53" s="331"/>
      <c r="M53" s="331"/>
      <c r="N53" s="331"/>
      <c r="O53" s="331"/>
      <c r="P53" s="332"/>
      <c r="Q53" s="343"/>
      <c r="R53" s="347"/>
      <c r="S53" s="38">
        <v>0</v>
      </c>
      <c r="T53" s="139" t="s">
        <v>143</v>
      </c>
      <c r="U53" s="38">
        <v>0</v>
      </c>
      <c r="V53" s="343"/>
      <c r="W53" s="347"/>
      <c r="X53" s="335"/>
      <c r="Y53" s="331"/>
      <c r="Z53" s="331"/>
      <c r="AA53" s="331"/>
      <c r="AB53" s="331"/>
      <c r="AC53" s="331"/>
      <c r="AD53" s="336"/>
      <c r="AE53" s="325"/>
      <c r="AF53" s="326"/>
      <c r="AG53" s="326"/>
      <c r="AH53" s="327"/>
      <c r="AI53" s="433"/>
      <c r="AJ53" s="434"/>
      <c r="AK53" s="434"/>
      <c r="AL53" s="434"/>
      <c r="AM53" s="434"/>
      <c r="AN53" s="434"/>
      <c r="AO53" s="343"/>
      <c r="AP53" s="344"/>
    </row>
    <row r="54" spans="1:46" ht="18" customHeight="1" x14ac:dyDescent="0.15">
      <c r="B54" s="383">
        <v>5</v>
      </c>
      <c r="C54" s="319">
        <v>0.4375</v>
      </c>
      <c r="D54" s="320"/>
      <c r="E54" s="321"/>
      <c r="F54" s="325"/>
      <c r="G54" s="326"/>
      <c r="H54" s="326"/>
      <c r="I54" s="327"/>
      <c r="J54" s="387" t="str">
        <f>IF(AS54="","",VLOOKUP(AS54,U10組合せ!$B$6:$I$14,2*$AS$1+1,FALSE))</f>
        <v>上河内JSC</v>
      </c>
      <c r="K54" s="349"/>
      <c r="L54" s="349"/>
      <c r="M54" s="349"/>
      <c r="N54" s="349"/>
      <c r="O54" s="349"/>
      <c r="P54" s="350"/>
      <c r="Q54" s="388">
        <f t="shared" ref="Q54" si="22">IF(OR(S54="",S55=""),"",S54+S55)</f>
        <v>6</v>
      </c>
      <c r="R54" s="389"/>
      <c r="S54" s="39">
        <v>4</v>
      </c>
      <c r="T54" s="140" t="s">
        <v>143</v>
      </c>
      <c r="U54" s="39">
        <v>0</v>
      </c>
      <c r="V54" s="388">
        <f t="shared" ref="V54" si="23">IF(OR(U54="",U55=""),"",U54+U55)</f>
        <v>0</v>
      </c>
      <c r="W54" s="389"/>
      <c r="X54" s="352" t="str">
        <f>IF(AT54="","",VLOOKUP(AT54,U10組合せ!$B$6:$I$14,2*$AS$1+1,FALSE))</f>
        <v>宇都宮北部FCトレ</v>
      </c>
      <c r="Y54" s="349"/>
      <c r="Z54" s="349"/>
      <c r="AA54" s="349"/>
      <c r="AB54" s="349"/>
      <c r="AC54" s="349"/>
      <c r="AD54" s="353"/>
      <c r="AE54" s="325"/>
      <c r="AF54" s="326"/>
      <c r="AG54" s="326"/>
      <c r="AH54" s="327"/>
      <c r="AI54" s="433" t="s">
        <v>342</v>
      </c>
      <c r="AJ54" s="434"/>
      <c r="AK54" s="434"/>
      <c r="AL54" s="434"/>
      <c r="AM54" s="434"/>
      <c r="AN54" s="434"/>
      <c r="AO54" s="388" t="s">
        <v>144</v>
      </c>
      <c r="AP54" s="399"/>
      <c r="AS54" s="18">
        <v>8</v>
      </c>
      <c r="AT54" s="18">
        <v>2</v>
      </c>
    </row>
    <row r="55" spans="1:46" ht="18" customHeight="1" x14ac:dyDescent="0.15">
      <c r="B55" s="383"/>
      <c r="C55" s="319"/>
      <c r="D55" s="320"/>
      <c r="E55" s="321"/>
      <c r="F55" s="325"/>
      <c r="G55" s="326"/>
      <c r="H55" s="326"/>
      <c r="I55" s="327"/>
      <c r="J55" s="331"/>
      <c r="K55" s="331"/>
      <c r="L55" s="331"/>
      <c r="M55" s="331"/>
      <c r="N55" s="331"/>
      <c r="O55" s="331"/>
      <c r="P55" s="332"/>
      <c r="Q55" s="343"/>
      <c r="R55" s="347"/>
      <c r="S55" s="38">
        <v>2</v>
      </c>
      <c r="T55" s="139" t="s">
        <v>143</v>
      </c>
      <c r="U55" s="38">
        <v>0</v>
      </c>
      <c r="V55" s="343"/>
      <c r="W55" s="347"/>
      <c r="X55" s="335"/>
      <c r="Y55" s="331"/>
      <c r="Z55" s="331"/>
      <c r="AA55" s="331"/>
      <c r="AB55" s="331"/>
      <c r="AC55" s="331"/>
      <c r="AD55" s="336"/>
      <c r="AE55" s="325"/>
      <c r="AF55" s="326"/>
      <c r="AG55" s="326"/>
      <c r="AH55" s="327"/>
      <c r="AI55" s="433"/>
      <c r="AJ55" s="434"/>
      <c r="AK55" s="434"/>
      <c r="AL55" s="434"/>
      <c r="AM55" s="434"/>
      <c r="AN55" s="434"/>
      <c r="AO55" s="343"/>
      <c r="AP55" s="344"/>
    </row>
    <row r="56" spans="1:46" ht="18" customHeight="1" x14ac:dyDescent="0.15">
      <c r="B56" s="383">
        <v>6</v>
      </c>
      <c r="C56" s="319">
        <v>0.45833333333333331</v>
      </c>
      <c r="D56" s="320"/>
      <c r="E56" s="321"/>
      <c r="F56" s="325"/>
      <c r="G56" s="326"/>
      <c r="H56" s="326"/>
      <c r="I56" s="327"/>
      <c r="J56" s="387" t="str">
        <f>IF(AS56="","",VLOOKUP(AS56,U10組合せ!$B$6:$I$14,2*$AS$1+1,FALSE))</f>
        <v>S4スペランツァ</v>
      </c>
      <c r="K56" s="349"/>
      <c r="L56" s="349"/>
      <c r="M56" s="349"/>
      <c r="N56" s="349"/>
      <c r="O56" s="349"/>
      <c r="P56" s="350"/>
      <c r="Q56" s="388">
        <f t="shared" ref="Q56" si="24">IF(OR(S56="",S57=""),"",S56+S57)</f>
        <v>5</v>
      </c>
      <c r="R56" s="389"/>
      <c r="S56" s="39">
        <v>2</v>
      </c>
      <c r="T56" s="140" t="s">
        <v>143</v>
      </c>
      <c r="U56" s="39">
        <v>0</v>
      </c>
      <c r="V56" s="388">
        <f t="shared" ref="V56" si="25">IF(OR(U56="",U57=""),"",U56+U57)</f>
        <v>0</v>
      </c>
      <c r="W56" s="389"/>
      <c r="X56" s="352" t="str">
        <f>IF(AT56="","",VLOOKUP(AT56,U10組合せ!$B$6:$I$14,2*$AS$1+1,FALSE))</f>
        <v>宝木キッカーズ</v>
      </c>
      <c r="Y56" s="349"/>
      <c r="Z56" s="349"/>
      <c r="AA56" s="349"/>
      <c r="AB56" s="349"/>
      <c r="AC56" s="349"/>
      <c r="AD56" s="353"/>
      <c r="AE56" s="325"/>
      <c r="AF56" s="326"/>
      <c r="AG56" s="326"/>
      <c r="AH56" s="327"/>
      <c r="AI56" s="433" t="s">
        <v>343</v>
      </c>
      <c r="AJ56" s="434"/>
      <c r="AK56" s="434"/>
      <c r="AL56" s="434"/>
      <c r="AM56" s="434"/>
      <c r="AN56" s="434"/>
      <c r="AO56" s="388" t="s">
        <v>144</v>
      </c>
      <c r="AP56" s="399"/>
      <c r="AS56" s="18">
        <v>4</v>
      </c>
      <c r="AT56" s="18">
        <v>6</v>
      </c>
    </row>
    <row r="57" spans="1:46" ht="18" customHeight="1" x14ac:dyDescent="0.15">
      <c r="B57" s="383"/>
      <c r="C57" s="319"/>
      <c r="D57" s="320"/>
      <c r="E57" s="321"/>
      <c r="F57" s="325"/>
      <c r="G57" s="326"/>
      <c r="H57" s="326"/>
      <c r="I57" s="327"/>
      <c r="J57" s="331"/>
      <c r="K57" s="331"/>
      <c r="L57" s="331"/>
      <c r="M57" s="331"/>
      <c r="N57" s="331"/>
      <c r="O57" s="331"/>
      <c r="P57" s="332"/>
      <c r="Q57" s="343"/>
      <c r="R57" s="347"/>
      <c r="S57" s="38">
        <v>3</v>
      </c>
      <c r="T57" s="139" t="s">
        <v>143</v>
      </c>
      <c r="U57" s="38">
        <v>0</v>
      </c>
      <c r="V57" s="343"/>
      <c r="W57" s="347"/>
      <c r="X57" s="335"/>
      <c r="Y57" s="331"/>
      <c r="Z57" s="331"/>
      <c r="AA57" s="331"/>
      <c r="AB57" s="331"/>
      <c r="AC57" s="331"/>
      <c r="AD57" s="336"/>
      <c r="AE57" s="325"/>
      <c r="AF57" s="326"/>
      <c r="AG57" s="326"/>
      <c r="AH57" s="327"/>
      <c r="AI57" s="433"/>
      <c r="AJ57" s="434"/>
      <c r="AK57" s="434"/>
      <c r="AL57" s="434"/>
      <c r="AM57" s="434"/>
      <c r="AN57" s="434"/>
      <c r="AO57" s="343"/>
      <c r="AP57" s="344"/>
    </row>
    <row r="58" spans="1:46" ht="18" customHeight="1" x14ac:dyDescent="0.15">
      <c r="B58" s="383">
        <v>7</v>
      </c>
      <c r="C58" s="319">
        <v>0.47916666666666669</v>
      </c>
      <c r="D58" s="320"/>
      <c r="E58" s="321"/>
      <c r="F58" s="325"/>
      <c r="G58" s="326"/>
      <c r="H58" s="326"/>
      <c r="I58" s="327"/>
      <c r="J58" s="387" t="str">
        <f>IF(AS58="","",VLOOKUP(AS58,U10組合せ!$B$6:$I$14,2*$AS$1+1,FALSE))</f>
        <v>雀宮FC</v>
      </c>
      <c r="K58" s="349"/>
      <c r="L58" s="349"/>
      <c r="M58" s="349"/>
      <c r="N58" s="349"/>
      <c r="O58" s="349"/>
      <c r="P58" s="350"/>
      <c r="Q58" s="388">
        <f t="shared" ref="Q58" si="26">IF(OR(S58="",S59=""),"",S58+S59)</f>
        <v>1</v>
      </c>
      <c r="R58" s="389"/>
      <c r="S58" s="39">
        <v>1</v>
      </c>
      <c r="T58" s="140" t="s">
        <v>143</v>
      </c>
      <c r="U58" s="39">
        <v>0</v>
      </c>
      <c r="V58" s="388">
        <f t="shared" ref="V58" si="27">IF(OR(U58="",U59=""),"",U58+U59)</f>
        <v>0</v>
      </c>
      <c r="W58" s="389"/>
      <c r="X58" s="352" t="str">
        <f>IF(AT58="","",VLOOKUP(AT58,U10組合せ!$B$6:$I$14,2*$AS$1+1,FALSE))</f>
        <v>みはらSCJr</v>
      </c>
      <c r="Y58" s="349"/>
      <c r="Z58" s="349"/>
      <c r="AA58" s="349"/>
      <c r="AB58" s="349"/>
      <c r="AC58" s="349"/>
      <c r="AD58" s="353"/>
      <c r="AE58" s="325"/>
      <c r="AF58" s="326"/>
      <c r="AG58" s="326"/>
      <c r="AH58" s="327"/>
      <c r="AI58" s="433" t="s">
        <v>344</v>
      </c>
      <c r="AJ58" s="434"/>
      <c r="AK58" s="434"/>
      <c r="AL58" s="434"/>
      <c r="AM58" s="434"/>
      <c r="AN58" s="434"/>
      <c r="AO58" s="388" t="s">
        <v>144</v>
      </c>
      <c r="AP58" s="399"/>
      <c r="AS58" s="18">
        <v>5</v>
      </c>
      <c r="AT58" s="18">
        <v>7</v>
      </c>
    </row>
    <row r="59" spans="1:46" ht="18" customHeight="1" x14ac:dyDescent="0.15">
      <c r="B59" s="383"/>
      <c r="C59" s="319"/>
      <c r="D59" s="320"/>
      <c r="E59" s="321"/>
      <c r="F59" s="325"/>
      <c r="G59" s="326"/>
      <c r="H59" s="326"/>
      <c r="I59" s="327"/>
      <c r="J59" s="331"/>
      <c r="K59" s="331"/>
      <c r="L59" s="331"/>
      <c r="M59" s="331"/>
      <c r="N59" s="331"/>
      <c r="O59" s="331"/>
      <c r="P59" s="332"/>
      <c r="Q59" s="343"/>
      <c r="R59" s="347"/>
      <c r="S59" s="38">
        <v>0</v>
      </c>
      <c r="T59" s="139" t="s">
        <v>143</v>
      </c>
      <c r="U59" s="38">
        <v>0</v>
      </c>
      <c r="V59" s="343"/>
      <c r="W59" s="347"/>
      <c r="X59" s="335"/>
      <c r="Y59" s="331"/>
      <c r="Z59" s="331"/>
      <c r="AA59" s="331"/>
      <c r="AB59" s="331"/>
      <c r="AC59" s="331"/>
      <c r="AD59" s="336"/>
      <c r="AE59" s="325"/>
      <c r="AF59" s="326"/>
      <c r="AG59" s="326"/>
      <c r="AH59" s="327"/>
      <c r="AI59" s="433"/>
      <c r="AJ59" s="434"/>
      <c r="AK59" s="434"/>
      <c r="AL59" s="434"/>
      <c r="AM59" s="434"/>
      <c r="AN59" s="434"/>
      <c r="AO59" s="343"/>
      <c r="AP59" s="344"/>
    </row>
    <row r="60" spans="1:46" ht="18" customHeight="1" x14ac:dyDescent="0.15">
      <c r="B60" s="385">
        <v>8</v>
      </c>
      <c r="C60" s="319">
        <v>0.5</v>
      </c>
      <c r="D60" s="320">
        <v>0.4375</v>
      </c>
      <c r="E60" s="321"/>
      <c r="F60" s="417"/>
      <c r="G60" s="418"/>
      <c r="H60" s="418"/>
      <c r="I60" s="419"/>
      <c r="J60" s="348" t="str">
        <f>IF(AS60="","",VLOOKUP(AS60,U10組合せ!$B$6:$I$14,2*$AS$1+1,FALSE))</f>
        <v>宝木キッカーズ</v>
      </c>
      <c r="K60" s="349"/>
      <c r="L60" s="349"/>
      <c r="M60" s="349"/>
      <c r="N60" s="349"/>
      <c r="O60" s="349"/>
      <c r="P60" s="350"/>
      <c r="Q60" s="388">
        <f t="shared" ref="Q60" si="28">IF(OR(S60="",S61=""),"",S60+S61)</f>
        <v>0</v>
      </c>
      <c r="R60" s="389"/>
      <c r="S60" s="39">
        <v>0</v>
      </c>
      <c r="T60" s="140" t="s">
        <v>143</v>
      </c>
      <c r="U60" s="39">
        <v>3</v>
      </c>
      <c r="V60" s="388">
        <f t="shared" ref="V60" si="29">IF(OR(U60="",U61=""),"",U60+U61)</f>
        <v>3</v>
      </c>
      <c r="W60" s="389"/>
      <c r="X60" s="352" t="str">
        <f>IF(AT60="","",VLOOKUP(AT60,U10組合せ!$B$6:$I$14,2*$AS$1+1,FALSE))</f>
        <v>上河内JSC</v>
      </c>
      <c r="Y60" s="349"/>
      <c r="Z60" s="349"/>
      <c r="AA60" s="349"/>
      <c r="AB60" s="349"/>
      <c r="AC60" s="349"/>
      <c r="AD60" s="353"/>
      <c r="AE60" s="417"/>
      <c r="AF60" s="418"/>
      <c r="AG60" s="418"/>
      <c r="AH60" s="419"/>
      <c r="AI60" s="433" t="s">
        <v>345</v>
      </c>
      <c r="AJ60" s="434"/>
      <c r="AK60" s="434"/>
      <c r="AL60" s="434"/>
      <c r="AM60" s="434"/>
      <c r="AN60" s="434"/>
      <c r="AO60" s="388" t="s">
        <v>144</v>
      </c>
      <c r="AP60" s="399"/>
      <c r="AS60" s="18">
        <v>6</v>
      </c>
      <c r="AT60" s="18">
        <v>8</v>
      </c>
    </row>
    <row r="61" spans="1:46" ht="18" customHeight="1" x14ac:dyDescent="0.15">
      <c r="B61" s="386"/>
      <c r="C61" s="319"/>
      <c r="D61" s="320"/>
      <c r="E61" s="321"/>
      <c r="F61" s="404"/>
      <c r="G61" s="405"/>
      <c r="H61" s="405"/>
      <c r="I61" s="406"/>
      <c r="J61" s="351"/>
      <c r="K61" s="331"/>
      <c r="L61" s="331"/>
      <c r="M61" s="331"/>
      <c r="N61" s="331"/>
      <c r="O61" s="331"/>
      <c r="P61" s="332"/>
      <c r="Q61" s="343"/>
      <c r="R61" s="347"/>
      <c r="S61" s="38">
        <v>0</v>
      </c>
      <c r="T61" s="139" t="s">
        <v>143</v>
      </c>
      <c r="U61" s="38">
        <v>0</v>
      </c>
      <c r="V61" s="343"/>
      <c r="W61" s="347"/>
      <c r="X61" s="335"/>
      <c r="Y61" s="331"/>
      <c r="Z61" s="331"/>
      <c r="AA61" s="331"/>
      <c r="AB61" s="331"/>
      <c r="AC61" s="331"/>
      <c r="AD61" s="336"/>
      <c r="AE61" s="404"/>
      <c r="AF61" s="405"/>
      <c r="AG61" s="405"/>
      <c r="AH61" s="406"/>
      <c r="AI61" s="433"/>
      <c r="AJ61" s="434"/>
      <c r="AK61" s="434"/>
      <c r="AL61" s="434"/>
      <c r="AM61" s="434"/>
      <c r="AN61" s="434"/>
      <c r="AO61" s="343"/>
      <c r="AP61" s="344"/>
    </row>
    <row r="62" spans="1:46" s="16" customFormat="1" ht="18" customHeight="1" x14ac:dyDescent="0.15">
      <c r="A62" s="23"/>
      <c r="B62" s="382"/>
      <c r="C62" s="316"/>
      <c r="D62" s="317">
        <v>0.4375</v>
      </c>
      <c r="E62" s="318"/>
      <c r="F62" s="404"/>
      <c r="G62" s="405"/>
      <c r="H62" s="405"/>
      <c r="I62" s="406"/>
      <c r="J62" s="394" t="str">
        <f>IF(AS62="","",VLOOKUP(AS62,U10組合せ!$B$6:$I$14,2*$AS$1+1,FALSE))</f>
        <v/>
      </c>
      <c r="K62" s="395"/>
      <c r="L62" s="395"/>
      <c r="M62" s="395"/>
      <c r="N62" s="395"/>
      <c r="O62" s="395"/>
      <c r="P62" s="396"/>
      <c r="Q62" s="345" t="str">
        <f t="shared" ref="Q62" si="30">IF(OR(S62="",S63=""),"",S62+S63)</f>
        <v/>
      </c>
      <c r="R62" s="346"/>
      <c r="S62" s="37"/>
      <c r="T62" s="138" t="s">
        <v>143</v>
      </c>
      <c r="U62" s="37"/>
      <c r="V62" s="345" t="str">
        <f t="shared" ref="V62" si="31">IF(OR(U62="",U63=""),"",U62+U63)</f>
        <v/>
      </c>
      <c r="W62" s="346"/>
      <c r="X62" s="400" t="str">
        <f>IF(AT62="","",VLOOKUP(AT62,U10組合せ!$B$6:$I$14,2*$AS$1+1,FALSE))</f>
        <v/>
      </c>
      <c r="Y62" s="395"/>
      <c r="Z62" s="395"/>
      <c r="AA62" s="395"/>
      <c r="AB62" s="395"/>
      <c r="AC62" s="395"/>
      <c r="AD62" s="401"/>
      <c r="AE62" s="404"/>
      <c r="AF62" s="405"/>
      <c r="AG62" s="405"/>
      <c r="AH62" s="406"/>
      <c r="AI62" s="429"/>
      <c r="AJ62" s="430"/>
      <c r="AK62" s="430"/>
      <c r="AL62" s="430"/>
      <c r="AM62" s="430"/>
      <c r="AN62" s="430"/>
      <c r="AO62" s="345"/>
      <c r="AP62" s="412"/>
      <c r="AQ62" s="17"/>
      <c r="AS62" s="46"/>
      <c r="AT62" s="46"/>
    </row>
    <row r="63" spans="1:46" ht="18" customHeight="1" thickBot="1" x14ac:dyDescent="0.2">
      <c r="B63" s="384"/>
      <c r="C63" s="414"/>
      <c r="D63" s="415"/>
      <c r="E63" s="416"/>
      <c r="F63" s="407"/>
      <c r="G63" s="408"/>
      <c r="H63" s="408"/>
      <c r="I63" s="409"/>
      <c r="J63" s="397"/>
      <c r="K63" s="397"/>
      <c r="L63" s="397"/>
      <c r="M63" s="397"/>
      <c r="N63" s="397"/>
      <c r="O63" s="397"/>
      <c r="P63" s="398"/>
      <c r="Q63" s="410"/>
      <c r="R63" s="411"/>
      <c r="S63" s="40"/>
      <c r="T63" s="141" t="s">
        <v>143</v>
      </c>
      <c r="U63" s="40"/>
      <c r="V63" s="410"/>
      <c r="W63" s="411"/>
      <c r="X63" s="402"/>
      <c r="Y63" s="397"/>
      <c r="Z63" s="397"/>
      <c r="AA63" s="397"/>
      <c r="AB63" s="397"/>
      <c r="AC63" s="397"/>
      <c r="AD63" s="403"/>
      <c r="AE63" s="407"/>
      <c r="AF63" s="408"/>
      <c r="AG63" s="408"/>
      <c r="AH63" s="409"/>
      <c r="AI63" s="431"/>
      <c r="AJ63" s="432"/>
      <c r="AK63" s="432"/>
      <c r="AL63" s="432"/>
      <c r="AM63" s="432"/>
      <c r="AN63" s="432"/>
      <c r="AO63" s="410"/>
      <c r="AP63" s="413"/>
    </row>
    <row r="64" spans="1:46" ht="18" customHeight="1" thickBot="1" x14ac:dyDescent="0.2">
      <c r="B64" s="24"/>
      <c r="C64" s="25"/>
      <c r="D64" s="25"/>
      <c r="E64" s="25"/>
      <c r="F64" s="24"/>
      <c r="G64" s="24"/>
      <c r="H64" s="24"/>
      <c r="I64" s="24"/>
      <c r="J64" s="24"/>
      <c r="K64" s="31"/>
      <c r="L64" s="31"/>
      <c r="M64" s="32"/>
      <c r="N64" s="33"/>
      <c r="O64" s="32"/>
      <c r="P64" s="31"/>
      <c r="Q64" s="31"/>
      <c r="R64" s="24"/>
      <c r="S64" s="24"/>
      <c r="T64" s="24"/>
      <c r="U64" s="24"/>
      <c r="V64" s="24"/>
      <c r="W64" s="41"/>
      <c r="X64" s="41"/>
      <c r="Y64" s="41"/>
      <c r="Z64" s="41"/>
      <c r="AA64" s="41"/>
      <c r="AB64" s="41"/>
      <c r="AC64" s="45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16"/>
    </row>
    <row r="65" spans="1:46" ht="18" customHeight="1" thickBot="1" x14ac:dyDescent="0.2">
      <c r="B65" s="18"/>
      <c r="C65" s="18"/>
      <c r="D65" s="313" t="s">
        <v>145</v>
      </c>
      <c r="E65" s="314"/>
      <c r="F65" s="314"/>
      <c r="G65" s="314"/>
      <c r="H65" s="314"/>
      <c r="I65" s="314"/>
      <c r="J65" s="314" t="s">
        <v>139</v>
      </c>
      <c r="K65" s="314"/>
      <c r="L65" s="314"/>
      <c r="M65" s="314"/>
      <c r="N65" s="314"/>
      <c r="O65" s="314"/>
      <c r="P65" s="314"/>
      <c r="Q65" s="314"/>
      <c r="R65" s="314" t="s">
        <v>146</v>
      </c>
      <c r="S65" s="314"/>
      <c r="T65" s="314"/>
      <c r="U65" s="314"/>
      <c r="V65" s="314"/>
      <c r="W65" s="314"/>
      <c r="X65" s="314"/>
      <c r="Y65" s="314"/>
      <c r="Z65" s="314"/>
      <c r="AA65" s="314" t="s">
        <v>147</v>
      </c>
      <c r="AB65" s="314"/>
      <c r="AC65" s="314"/>
      <c r="AD65" s="314" t="s">
        <v>148</v>
      </c>
      <c r="AE65" s="314"/>
      <c r="AF65" s="314"/>
      <c r="AG65" s="314"/>
      <c r="AH65" s="314"/>
      <c r="AI65" s="314"/>
      <c r="AJ65" s="314"/>
      <c r="AK65" s="314"/>
      <c r="AL65" s="314"/>
      <c r="AM65" s="315"/>
      <c r="AN65" s="18"/>
      <c r="AO65" s="18"/>
      <c r="AP65" s="18"/>
    </row>
    <row r="66" spans="1:46" ht="18" customHeight="1" x14ac:dyDescent="0.15">
      <c r="B66" s="18"/>
      <c r="C66" s="18"/>
      <c r="D66" s="354" t="s">
        <v>150</v>
      </c>
      <c r="E66" s="355"/>
      <c r="F66" s="355"/>
      <c r="G66" s="355"/>
      <c r="H66" s="355"/>
      <c r="I66" s="355"/>
      <c r="J66" s="356"/>
      <c r="K66" s="356"/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7"/>
      <c r="AB66" s="357"/>
      <c r="AC66" s="357"/>
      <c r="AD66" s="358"/>
      <c r="AE66" s="358"/>
      <c r="AF66" s="358"/>
      <c r="AG66" s="358"/>
      <c r="AH66" s="358"/>
      <c r="AI66" s="358"/>
      <c r="AJ66" s="358"/>
      <c r="AK66" s="358"/>
      <c r="AL66" s="358"/>
      <c r="AM66" s="359"/>
      <c r="AN66" s="18"/>
      <c r="AO66" s="18"/>
      <c r="AP66" s="18"/>
    </row>
    <row r="67" spans="1:46" ht="18" customHeight="1" x14ac:dyDescent="0.15">
      <c r="B67" s="18"/>
      <c r="C67" s="18"/>
      <c r="D67" s="360" t="s">
        <v>150</v>
      </c>
      <c r="E67" s="361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  <c r="T67" s="361"/>
      <c r="U67" s="361"/>
      <c r="V67" s="361"/>
      <c r="W67" s="361"/>
      <c r="X67" s="361"/>
      <c r="Y67" s="361"/>
      <c r="Z67" s="361"/>
      <c r="AA67" s="361"/>
      <c r="AB67" s="361"/>
      <c r="AC67" s="361"/>
      <c r="AD67" s="362"/>
      <c r="AE67" s="362"/>
      <c r="AF67" s="362"/>
      <c r="AG67" s="362"/>
      <c r="AH67" s="362"/>
      <c r="AI67" s="362"/>
      <c r="AJ67" s="362"/>
      <c r="AK67" s="362"/>
      <c r="AL67" s="362"/>
      <c r="AM67" s="363"/>
      <c r="AN67" s="18"/>
      <c r="AO67" s="18"/>
      <c r="AP67" s="18"/>
    </row>
    <row r="68" spans="1:46" ht="18" customHeight="1" thickBot="1" x14ac:dyDescent="0.2">
      <c r="B68" s="18"/>
      <c r="C68" s="18"/>
      <c r="D68" s="364" t="s">
        <v>150</v>
      </c>
      <c r="E68" s="365"/>
      <c r="F68" s="365"/>
      <c r="G68" s="365"/>
      <c r="H68" s="365"/>
      <c r="I68" s="365"/>
      <c r="J68" s="365"/>
      <c r="K68" s="365"/>
      <c r="L68" s="365"/>
      <c r="M68" s="365"/>
      <c r="N68" s="365"/>
      <c r="O68" s="365"/>
      <c r="P68" s="365"/>
      <c r="Q68" s="365"/>
      <c r="R68" s="365"/>
      <c r="S68" s="365"/>
      <c r="T68" s="365"/>
      <c r="U68" s="365"/>
      <c r="V68" s="365"/>
      <c r="W68" s="365"/>
      <c r="X68" s="365"/>
      <c r="Y68" s="365"/>
      <c r="Z68" s="365"/>
      <c r="AA68" s="365"/>
      <c r="AB68" s="365"/>
      <c r="AC68" s="365"/>
      <c r="AD68" s="366"/>
      <c r="AE68" s="366"/>
      <c r="AF68" s="366"/>
      <c r="AG68" s="366"/>
      <c r="AH68" s="366"/>
      <c r="AI68" s="366"/>
      <c r="AJ68" s="366"/>
      <c r="AK68" s="366"/>
      <c r="AL68" s="366"/>
      <c r="AM68" s="367"/>
      <c r="AN68" s="18"/>
      <c r="AO68" s="18"/>
      <c r="AP68" s="18"/>
    </row>
    <row r="69" spans="1:46" ht="18" customHeight="1" x14ac:dyDescent="0.15">
      <c r="A69" s="277" t="s">
        <v>393</v>
      </c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278"/>
      <c r="AP69" s="278"/>
      <c r="AQ69" s="201"/>
    </row>
    <row r="70" spans="1:46" ht="18" customHeight="1" x14ac:dyDescent="0.15">
      <c r="A70" s="278"/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  <c r="AA70" s="278"/>
      <c r="AB70" s="278"/>
      <c r="AC70" s="278"/>
      <c r="AD70" s="278"/>
      <c r="AE70" s="278"/>
      <c r="AF70" s="278"/>
      <c r="AG70" s="278"/>
      <c r="AH70" s="278"/>
      <c r="AI70" s="278"/>
      <c r="AJ70" s="278"/>
      <c r="AK70" s="278"/>
      <c r="AL70" s="278"/>
      <c r="AM70" s="278"/>
      <c r="AN70" s="278"/>
      <c r="AO70" s="278"/>
      <c r="AP70" s="278"/>
      <c r="AQ70" s="201"/>
    </row>
    <row r="71" spans="1:46" ht="18" customHeight="1" x14ac:dyDescent="0.15">
      <c r="A71" s="278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  <c r="AQ71" s="201"/>
    </row>
    <row r="72" spans="1:46" ht="18" customHeight="1" x14ac:dyDescent="0.15">
      <c r="B72" s="18"/>
      <c r="C72" s="283" t="s">
        <v>29</v>
      </c>
      <c r="D72" s="283"/>
      <c r="E72" s="283"/>
      <c r="F72" s="283"/>
      <c r="G72" s="282" t="str">
        <f>U10対戦スケジュール!F34</f>
        <v>雀宮南小学校</v>
      </c>
      <c r="H72" s="283"/>
      <c r="I72" s="283"/>
      <c r="J72" s="283"/>
      <c r="K72" s="283"/>
      <c r="L72" s="283"/>
      <c r="M72" s="283"/>
      <c r="N72" s="283"/>
      <c r="O72" s="283"/>
      <c r="P72" s="283" t="s">
        <v>43</v>
      </c>
      <c r="Q72" s="283"/>
      <c r="R72" s="283"/>
      <c r="S72" s="283"/>
      <c r="T72" s="282" t="str">
        <f>U10対戦スケジュール!F35</f>
        <v>サウス宇都宮SC</v>
      </c>
      <c r="U72" s="283"/>
      <c r="V72" s="283"/>
      <c r="W72" s="283"/>
      <c r="X72" s="283"/>
      <c r="Y72" s="283"/>
      <c r="Z72" s="283"/>
      <c r="AA72" s="283"/>
      <c r="AB72" s="283"/>
      <c r="AC72" s="279" t="s">
        <v>136</v>
      </c>
      <c r="AD72" s="279"/>
      <c r="AE72" s="279"/>
      <c r="AF72" s="279"/>
      <c r="AG72" s="284">
        <f>U10組合せ!B18</f>
        <v>43750</v>
      </c>
      <c r="AH72" s="285"/>
      <c r="AI72" s="285"/>
      <c r="AJ72" s="285"/>
      <c r="AK72" s="285"/>
      <c r="AL72" s="285"/>
      <c r="AM72" s="286">
        <f>AG72</f>
        <v>43750</v>
      </c>
      <c r="AN72" s="286"/>
      <c r="AO72" s="287"/>
      <c r="AP72" s="26"/>
    </row>
    <row r="73" spans="1:46" ht="18" customHeight="1" x14ac:dyDescent="0.15">
      <c r="B73" s="18"/>
      <c r="C73" s="26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42"/>
      <c r="X73" s="42"/>
      <c r="Y73" s="42"/>
      <c r="Z73" s="42"/>
      <c r="AA73" s="42"/>
      <c r="AB73" s="42"/>
      <c r="AC73" s="42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</row>
    <row r="74" spans="1:46" ht="18" customHeight="1" x14ac:dyDescent="0.15">
      <c r="B74" s="18"/>
      <c r="C74" s="368">
        <v>1</v>
      </c>
      <c r="D74" s="368"/>
      <c r="E74" s="369" t="str">
        <f>$E$6</f>
        <v>サウス宇都宮SC</v>
      </c>
      <c r="F74" s="369"/>
      <c r="G74" s="369"/>
      <c r="H74" s="369"/>
      <c r="I74" s="369"/>
      <c r="J74" s="369"/>
      <c r="K74" s="369"/>
      <c r="L74" s="369"/>
      <c r="M74" s="369"/>
      <c r="N74" s="369"/>
      <c r="O74" s="34"/>
      <c r="P74" s="34"/>
      <c r="Q74" s="368">
        <v>4</v>
      </c>
      <c r="R74" s="368"/>
      <c r="S74" s="369" t="str">
        <f>$S$6</f>
        <v>S4スペランツァ</v>
      </c>
      <c r="T74" s="369"/>
      <c r="U74" s="369"/>
      <c r="V74" s="369"/>
      <c r="W74" s="369"/>
      <c r="X74" s="369"/>
      <c r="Y74" s="369"/>
      <c r="Z74" s="369"/>
      <c r="AA74" s="369"/>
      <c r="AB74" s="369"/>
      <c r="AC74" s="47"/>
      <c r="AD74" s="48"/>
      <c r="AE74" s="368">
        <v>7</v>
      </c>
      <c r="AF74" s="368"/>
      <c r="AG74" s="369" t="str">
        <f>$AG$6</f>
        <v>みはらSCJr</v>
      </c>
      <c r="AH74" s="369"/>
      <c r="AI74" s="369"/>
      <c r="AJ74" s="369"/>
      <c r="AK74" s="369"/>
      <c r="AL74" s="369"/>
      <c r="AM74" s="369"/>
      <c r="AN74" s="369"/>
      <c r="AO74" s="369"/>
      <c r="AP74" s="369"/>
    </row>
    <row r="75" spans="1:46" ht="18" customHeight="1" x14ac:dyDescent="0.15">
      <c r="B75" s="18"/>
      <c r="C75" s="295">
        <v>2</v>
      </c>
      <c r="D75" s="295"/>
      <c r="E75" s="370" t="str">
        <f>$E$7</f>
        <v>宇都宮北部FCトレ</v>
      </c>
      <c r="F75" s="370"/>
      <c r="G75" s="370"/>
      <c r="H75" s="370"/>
      <c r="I75" s="370"/>
      <c r="J75" s="370"/>
      <c r="K75" s="370"/>
      <c r="L75" s="370"/>
      <c r="M75" s="370"/>
      <c r="N75" s="370"/>
      <c r="O75" s="34"/>
      <c r="P75" s="34"/>
      <c r="Q75" s="295">
        <v>5</v>
      </c>
      <c r="R75" s="295"/>
      <c r="S75" s="370" t="str">
        <f>$S$7</f>
        <v>雀宮FC</v>
      </c>
      <c r="T75" s="370"/>
      <c r="U75" s="370"/>
      <c r="V75" s="370"/>
      <c r="W75" s="370"/>
      <c r="X75" s="370"/>
      <c r="Y75" s="370"/>
      <c r="Z75" s="370"/>
      <c r="AA75" s="370"/>
      <c r="AB75" s="370"/>
      <c r="AC75" s="47"/>
      <c r="AD75" s="48"/>
      <c r="AE75" s="295">
        <v>8</v>
      </c>
      <c r="AF75" s="295"/>
      <c r="AG75" s="370" t="str">
        <f>$AG$7</f>
        <v>上河内JSC</v>
      </c>
      <c r="AH75" s="370"/>
      <c r="AI75" s="370"/>
      <c r="AJ75" s="370"/>
      <c r="AK75" s="370"/>
      <c r="AL75" s="370"/>
      <c r="AM75" s="370"/>
      <c r="AN75" s="370"/>
      <c r="AO75" s="370"/>
      <c r="AP75" s="370"/>
    </row>
    <row r="76" spans="1:46" ht="18" customHeight="1" x14ac:dyDescent="0.15">
      <c r="B76" s="18"/>
      <c r="C76" s="371">
        <v>3</v>
      </c>
      <c r="D76" s="371"/>
      <c r="E76" s="372" t="str">
        <f>$E$8</f>
        <v>ＳＵＧＡＯ SC</v>
      </c>
      <c r="F76" s="372"/>
      <c r="G76" s="372"/>
      <c r="H76" s="372"/>
      <c r="I76" s="372"/>
      <c r="J76" s="372"/>
      <c r="K76" s="372"/>
      <c r="L76" s="372"/>
      <c r="M76" s="372"/>
      <c r="N76" s="372"/>
      <c r="O76" s="34"/>
      <c r="P76" s="34"/>
      <c r="Q76" s="371">
        <v>6</v>
      </c>
      <c r="R76" s="371"/>
      <c r="S76" s="372" t="str">
        <f>$S$8</f>
        <v>宝木キッカーズ</v>
      </c>
      <c r="T76" s="372"/>
      <c r="U76" s="372"/>
      <c r="V76" s="372"/>
      <c r="W76" s="372"/>
      <c r="X76" s="372"/>
      <c r="Y76" s="372"/>
      <c r="Z76" s="372"/>
      <c r="AA76" s="372"/>
      <c r="AB76" s="372"/>
      <c r="AC76" s="47"/>
      <c r="AD76" s="48"/>
      <c r="AE76" s="371"/>
      <c r="AF76" s="371"/>
      <c r="AG76" s="372"/>
      <c r="AH76" s="372"/>
      <c r="AI76" s="372"/>
      <c r="AJ76" s="372"/>
      <c r="AK76" s="372"/>
      <c r="AL76" s="372"/>
      <c r="AM76" s="372"/>
      <c r="AN76" s="372"/>
      <c r="AO76" s="372"/>
      <c r="AP76" s="372"/>
    </row>
    <row r="77" spans="1:46" ht="18" customHeight="1" x14ac:dyDescent="0.15">
      <c r="B77" s="18"/>
      <c r="C77" s="28"/>
      <c r="D77" s="27"/>
      <c r="E77" s="27"/>
      <c r="F77" s="27"/>
      <c r="G77" s="27"/>
      <c r="H77" s="27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27"/>
      <c r="U77" s="35"/>
      <c r="V77" s="27"/>
      <c r="W77" s="35"/>
      <c r="X77" s="27"/>
      <c r="Y77" s="35"/>
      <c r="Z77" s="27"/>
      <c r="AA77" s="35"/>
      <c r="AB77" s="27"/>
      <c r="AC77" s="27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</row>
    <row r="78" spans="1:46" ht="18" customHeight="1" thickBot="1" x14ac:dyDescent="0.2">
      <c r="B78" s="18" t="s">
        <v>378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</row>
    <row r="79" spans="1:46" ht="18" customHeight="1" thickBot="1" x14ac:dyDescent="0.2">
      <c r="B79" s="22"/>
      <c r="C79" s="302" t="s">
        <v>137</v>
      </c>
      <c r="D79" s="303"/>
      <c r="E79" s="304"/>
      <c r="F79" s="305" t="s">
        <v>138</v>
      </c>
      <c r="G79" s="306"/>
      <c r="H79" s="306"/>
      <c r="I79" s="307"/>
      <c r="J79" s="303" t="s">
        <v>139</v>
      </c>
      <c r="K79" s="306"/>
      <c r="L79" s="306"/>
      <c r="M79" s="306"/>
      <c r="N79" s="306"/>
      <c r="O79" s="306"/>
      <c r="P79" s="308"/>
      <c r="Q79" s="309" t="s">
        <v>140</v>
      </c>
      <c r="R79" s="309"/>
      <c r="S79" s="309"/>
      <c r="T79" s="309"/>
      <c r="U79" s="309"/>
      <c r="V79" s="309"/>
      <c r="W79" s="309"/>
      <c r="X79" s="310" t="s">
        <v>139</v>
      </c>
      <c r="Y79" s="306"/>
      <c r="Z79" s="306"/>
      <c r="AA79" s="306"/>
      <c r="AB79" s="306"/>
      <c r="AC79" s="306"/>
      <c r="AD79" s="307"/>
      <c r="AE79" s="305" t="s">
        <v>138</v>
      </c>
      <c r="AF79" s="306"/>
      <c r="AG79" s="306"/>
      <c r="AH79" s="307"/>
      <c r="AI79" s="311" t="s">
        <v>141</v>
      </c>
      <c r="AJ79" s="312"/>
      <c r="AK79" s="312"/>
      <c r="AL79" s="312"/>
      <c r="AM79" s="312"/>
      <c r="AN79" s="312"/>
      <c r="AO79" s="310" t="s">
        <v>142</v>
      </c>
      <c r="AP79" s="304"/>
    </row>
    <row r="80" spans="1:46" ht="18" customHeight="1" x14ac:dyDescent="0.15">
      <c r="B80" s="382">
        <v>1</v>
      </c>
      <c r="C80" s="316">
        <v>0.375</v>
      </c>
      <c r="D80" s="317"/>
      <c r="E80" s="318"/>
      <c r="F80" s="322"/>
      <c r="G80" s="323"/>
      <c r="H80" s="323"/>
      <c r="I80" s="324"/>
      <c r="J80" s="328" t="str">
        <f>IF(AS80="","",VLOOKUP(AS80,U10組合せ!$B$6:$I$14,2*$AS$1+1,FALSE))</f>
        <v>雀宮FC</v>
      </c>
      <c r="K80" s="329"/>
      <c r="L80" s="329"/>
      <c r="M80" s="329"/>
      <c r="N80" s="329"/>
      <c r="O80" s="329"/>
      <c r="P80" s="330"/>
      <c r="Q80" s="345" t="str">
        <f>IF(OR(S80="",S81=""),"",S80+S81)</f>
        <v/>
      </c>
      <c r="R80" s="346"/>
      <c r="S80" s="37"/>
      <c r="T80" s="138" t="s">
        <v>143</v>
      </c>
      <c r="U80" s="37"/>
      <c r="V80" s="345" t="str">
        <f>IF(OR(U80="",U81=""),"",U80+U81)</f>
        <v/>
      </c>
      <c r="W80" s="346"/>
      <c r="X80" s="333" t="str">
        <f>IF(AT80="","",VLOOKUP(AT80,U10組合せ!$B$6:$I$14,2*$AS$1+1,FALSE))</f>
        <v>上河内JSC</v>
      </c>
      <c r="Y80" s="329"/>
      <c r="Z80" s="329"/>
      <c r="AA80" s="329"/>
      <c r="AB80" s="329"/>
      <c r="AC80" s="329"/>
      <c r="AD80" s="334"/>
      <c r="AE80" s="322"/>
      <c r="AF80" s="323"/>
      <c r="AG80" s="323"/>
      <c r="AH80" s="324"/>
      <c r="AI80" s="435" t="s">
        <v>346</v>
      </c>
      <c r="AJ80" s="436"/>
      <c r="AK80" s="436"/>
      <c r="AL80" s="436"/>
      <c r="AM80" s="436"/>
      <c r="AN80" s="436"/>
      <c r="AO80" s="341" t="s">
        <v>144</v>
      </c>
      <c r="AP80" s="342"/>
      <c r="AS80" s="18">
        <v>5</v>
      </c>
      <c r="AT80" s="18">
        <v>8</v>
      </c>
    </row>
    <row r="81" spans="1:46" ht="18" customHeight="1" x14ac:dyDescent="0.15">
      <c r="B81" s="383"/>
      <c r="C81" s="319"/>
      <c r="D81" s="320"/>
      <c r="E81" s="321"/>
      <c r="F81" s="325"/>
      <c r="G81" s="326"/>
      <c r="H81" s="326"/>
      <c r="I81" s="327"/>
      <c r="J81" s="331"/>
      <c r="K81" s="331"/>
      <c r="L81" s="331"/>
      <c r="M81" s="331"/>
      <c r="N81" s="331"/>
      <c r="O81" s="331"/>
      <c r="P81" s="332"/>
      <c r="Q81" s="343"/>
      <c r="R81" s="347"/>
      <c r="S81" s="38"/>
      <c r="T81" s="139" t="s">
        <v>143</v>
      </c>
      <c r="U81" s="38"/>
      <c r="V81" s="343"/>
      <c r="W81" s="347"/>
      <c r="X81" s="335"/>
      <c r="Y81" s="331"/>
      <c r="Z81" s="331"/>
      <c r="AA81" s="331"/>
      <c r="AB81" s="331"/>
      <c r="AC81" s="331"/>
      <c r="AD81" s="336"/>
      <c r="AE81" s="325"/>
      <c r="AF81" s="326"/>
      <c r="AG81" s="326"/>
      <c r="AH81" s="327"/>
      <c r="AI81" s="429"/>
      <c r="AJ81" s="437"/>
      <c r="AK81" s="437"/>
      <c r="AL81" s="437"/>
      <c r="AM81" s="437"/>
      <c r="AN81" s="437"/>
      <c r="AO81" s="343"/>
      <c r="AP81" s="344"/>
    </row>
    <row r="82" spans="1:46" ht="18" customHeight="1" x14ac:dyDescent="0.15">
      <c r="B82" s="383">
        <v>2</v>
      </c>
      <c r="C82" s="319">
        <v>0.39583333333333331</v>
      </c>
      <c r="D82" s="320">
        <v>0.4375</v>
      </c>
      <c r="E82" s="321"/>
      <c r="F82" s="325"/>
      <c r="G82" s="326"/>
      <c r="H82" s="326"/>
      <c r="I82" s="327"/>
      <c r="J82" s="387" t="str">
        <f>IF(AS82="","",VLOOKUP(AS82,U10組合せ!$B$6:$I$14,2*$AS$1+1,FALSE))</f>
        <v>宝木キッカーズ</v>
      </c>
      <c r="K82" s="349"/>
      <c r="L82" s="349"/>
      <c r="M82" s="349"/>
      <c r="N82" s="349"/>
      <c r="O82" s="349"/>
      <c r="P82" s="350"/>
      <c r="Q82" s="388" t="str">
        <f t="shared" ref="Q82" si="32">IF(OR(S82="",S83=""),"",S82+S83)</f>
        <v/>
      </c>
      <c r="R82" s="389"/>
      <c r="S82" s="39"/>
      <c r="T82" s="140" t="s">
        <v>143</v>
      </c>
      <c r="U82" s="39"/>
      <c r="V82" s="388" t="str">
        <f t="shared" ref="V82" si="33">IF(OR(U82="",U83=""),"",U82+U83)</f>
        <v/>
      </c>
      <c r="W82" s="389"/>
      <c r="X82" s="352" t="str">
        <f>IF(AT82="","",VLOOKUP(AT82,U10組合せ!$B$6:$I$14,2*$AS$1+1,FALSE))</f>
        <v>サウス宇都宮SC</v>
      </c>
      <c r="Y82" s="349"/>
      <c r="Z82" s="349"/>
      <c r="AA82" s="349"/>
      <c r="AB82" s="349"/>
      <c r="AC82" s="349"/>
      <c r="AD82" s="353"/>
      <c r="AE82" s="325"/>
      <c r="AF82" s="326"/>
      <c r="AG82" s="326"/>
      <c r="AH82" s="327"/>
      <c r="AI82" s="433" t="s">
        <v>347</v>
      </c>
      <c r="AJ82" s="434"/>
      <c r="AK82" s="434"/>
      <c r="AL82" s="434"/>
      <c r="AM82" s="434"/>
      <c r="AN82" s="434"/>
      <c r="AO82" s="388" t="s">
        <v>144</v>
      </c>
      <c r="AP82" s="399"/>
      <c r="AS82" s="18">
        <v>6</v>
      </c>
      <c r="AT82" s="18">
        <v>1</v>
      </c>
    </row>
    <row r="83" spans="1:46" ht="18" customHeight="1" x14ac:dyDescent="0.15">
      <c r="B83" s="383"/>
      <c r="C83" s="319"/>
      <c r="D83" s="320"/>
      <c r="E83" s="321"/>
      <c r="F83" s="325"/>
      <c r="G83" s="326"/>
      <c r="H83" s="326"/>
      <c r="I83" s="327"/>
      <c r="J83" s="331"/>
      <c r="K83" s="331"/>
      <c r="L83" s="331"/>
      <c r="M83" s="331"/>
      <c r="N83" s="331"/>
      <c r="O83" s="331"/>
      <c r="P83" s="332"/>
      <c r="Q83" s="343"/>
      <c r="R83" s="347"/>
      <c r="S83" s="38"/>
      <c r="T83" s="139" t="s">
        <v>143</v>
      </c>
      <c r="U83" s="38"/>
      <c r="V83" s="343"/>
      <c r="W83" s="347"/>
      <c r="X83" s="335"/>
      <c r="Y83" s="331"/>
      <c r="Z83" s="331"/>
      <c r="AA83" s="331"/>
      <c r="AB83" s="331"/>
      <c r="AC83" s="331"/>
      <c r="AD83" s="336"/>
      <c r="AE83" s="325"/>
      <c r="AF83" s="326"/>
      <c r="AG83" s="326"/>
      <c r="AH83" s="327"/>
      <c r="AI83" s="433"/>
      <c r="AJ83" s="434"/>
      <c r="AK83" s="434"/>
      <c r="AL83" s="434"/>
      <c r="AM83" s="434"/>
      <c r="AN83" s="434"/>
      <c r="AO83" s="343"/>
      <c r="AP83" s="344"/>
    </row>
    <row r="84" spans="1:46" ht="18" customHeight="1" x14ac:dyDescent="0.15">
      <c r="B84" s="383">
        <v>3</v>
      </c>
      <c r="C84" s="319">
        <v>0.41666666666666669</v>
      </c>
      <c r="D84" s="320"/>
      <c r="E84" s="321"/>
      <c r="F84" s="325"/>
      <c r="G84" s="326"/>
      <c r="H84" s="326"/>
      <c r="I84" s="327"/>
      <c r="J84" s="387" t="str">
        <f>IF(AS84="","",VLOOKUP(AS84,U10組合せ!$B$6:$I$14,2*$AS$1+1,FALSE))</f>
        <v>みはらSCJr</v>
      </c>
      <c r="K84" s="349"/>
      <c r="L84" s="349"/>
      <c r="M84" s="349"/>
      <c r="N84" s="349"/>
      <c r="O84" s="349"/>
      <c r="P84" s="350"/>
      <c r="Q84" s="388" t="str">
        <f t="shared" ref="Q84" si="34">IF(OR(S84="",S85=""),"",S84+S85)</f>
        <v/>
      </c>
      <c r="R84" s="389"/>
      <c r="S84" s="39"/>
      <c r="T84" s="140" t="s">
        <v>143</v>
      </c>
      <c r="U84" s="39"/>
      <c r="V84" s="388" t="str">
        <f t="shared" ref="V84" si="35">IF(OR(U84="",U85=""),"",U84+U85)</f>
        <v/>
      </c>
      <c r="W84" s="389"/>
      <c r="X84" s="352" t="str">
        <f>IF(AT84="","",VLOOKUP(AT84,U10組合せ!$B$6:$I$14,2*$AS$1+1,FALSE))</f>
        <v>宇都宮北部FCトレ</v>
      </c>
      <c r="Y84" s="349"/>
      <c r="Z84" s="349"/>
      <c r="AA84" s="349"/>
      <c r="AB84" s="349"/>
      <c r="AC84" s="349"/>
      <c r="AD84" s="353"/>
      <c r="AE84" s="325"/>
      <c r="AF84" s="326"/>
      <c r="AG84" s="326"/>
      <c r="AH84" s="327"/>
      <c r="AI84" s="433" t="s">
        <v>348</v>
      </c>
      <c r="AJ84" s="434"/>
      <c r="AK84" s="434"/>
      <c r="AL84" s="434"/>
      <c r="AM84" s="434"/>
      <c r="AN84" s="434"/>
      <c r="AO84" s="388" t="s">
        <v>144</v>
      </c>
      <c r="AP84" s="399"/>
      <c r="AS84" s="18">
        <v>7</v>
      </c>
      <c r="AT84" s="18">
        <v>2</v>
      </c>
    </row>
    <row r="85" spans="1:46" ht="18" customHeight="1" x14ac:dyDescent="0.15">
      <c r="B85" s="383"/>
      <c r="C85" s="319"/>
      <c r="D85" s="320"/>
      <c r="E85" s="321"/>
      <c r="F85" s="325"/>
      <c r="G85" s="326"/>
      <c r="H85" s="326"/>
      <c r="I85" s="327"/>
      <c r="J85" s="331"/>
      <c r="K85" s="331"/>
      <c r="L85" s="331"/>
      <c r="M85" s="331"/>
      <c r="N85" s="331"/>
      <c r="O85" s="331"/>
      <c r="P85" s="332"/>
      <c r="Q85" s="343"/>
      <c r="R85" s="347"/>
      <c r="S85" s="38"/>
      <c r="T85" s="139" t="s">
        <v>143</v>
      </c>
      <c r="U85" s="38"/>
      <c r="V85" s="343"/>
      <c r="W85" s="347"/>
      <c r="X85" s="335"/>
      <c r="Y85" s="331"/>
      <c r="Z85" s="331"/>
      <c r="AA85" s="331"/>
      <c r="AB85" s="331"/>
      <c r="AC85" s="331"/>
      <c r="AD85" s="336"/>
      <c r="AE85" s="325"/>
      <c r="AF85" s="326"/>
      <c r="AG85" s="326"/>
      <c r="AH85" s="327"/>
      <c r="AI85" s="433"/>
      <c r="AJ85" s="434"/>
      <c r="AK85" s="434"/>
      <c r="AL85" s="434"/>
      <c r="AM85" s="434"/>
      <c r="AN85" s="434"/>
      <c r="AO85" s="343"/>
      <c r="AP85" s="344"/>
    </row>
    <row r="86" spans="1:46" ht="18" customHeight="1" x14ac:dyDescent="0.15">
      <c r="B86" s="383">
        <v>4</v>
      </c>
      <c r="C86" s="319">
        <v>0.4375</v>
      </c>
      <c r="D86" s="320">
        <v>0.4375</v>
      </c>
      <c r="E86" s="321"/>
      <c r="F86" s="325"/>
      <c r="G86" s="326"/>
      <c r="H86" s="326"/>
      <c r="I86" s="327"/>
      <c r="J86" s="387" t="str">
        <f>IF(AS86="","",VLOOKUP(AS86,U10組合せ!$B$6:$I$14,2*$AS$1+1,FALSE))</f>
        <v>上河内JSC</v>
      </c>
      <c r="K86" s="349"/>
      <c r="L86" s="349"/>
      <c r="M86" s="349"/>
      <c r="N86" s="349"/>
      <c r="O86" s="349"/>
      <c r="P86" s="350"/>
      <c r="Q86" s="388" t="str">
        <f t="shared" ref="Q86" si="36">IF(OR(S86="",S87=""),"",S86+S87)</f>
        <v/>
      </c>
      <c r="R86" s="389"/>
      <c r="S86" s="39"/>
      <c r="T86" s="140" t="s">
        <v>143</v>
      </c>
      <c r="U86" s="39"/>
      <c r="V86" s="388" t="str">
        <f t="shared" ref="V86" si="37">IF(OR(U86="",U87=""),"",U86+U87)</f>
        <v/>
      </c>
      <c r="W86" s="389"/>
      <c r="X86" s="352" t="str">
        <f>IF(AT86="","",VLOOKUP(AT86,U10組合せ!$B$6:$I$14,2*$AS$1+1,FALSE))</f>
        <v>ＳＵＧＡＯ SC</v>
      </c>
      <c r="Y86" s="349"/>
      <c r="Z86" s="349"/>
      <c r="AA86" s="349"/>
      <c r="AB86" s="349"/>
      <c r="AC86" s="349"/>
      <c r="AD86" s="353"/>
      <c r="AE86" s="325"/>
      <c r="AF86" s="326"/>
      <c r="AG86" s="326"/>
      <c r="AH86" s="327"/>
      <c r="AI86" s="433" t="s">
        <v>349</v>
      </c>
      <c r="AJ86" s="434"/>
      <c r="AK86" s="434"/>
      <c r="AL86" s="434"/>
      <c r="AM86" s="434"/>
      <c r="AN86" s="434"/>
      <c r="AO86" s="388" t="s">
        <v>144</v>
      </c>
      <c r="AP86" s="399"/>
      <c r="AS86" s="18">
        <v>8</v>
      </c>
      <c r="AT86" s="18">
        <v>3</v>
      </c>
    </row>
    <row r="87" spans="1:46" ht="18" customHeight="1" x14ac:dyDescent="0.15">
      <c r="B87" s="383"/>
      <c r="C87" s="319"/>
      <c r="D87" s="320"/>
      <c r="E87" s="321"/>
      <c r="F87" s="325"/>
      <c r="G87" s="326"/>
      <c r="H87" s="326"/>
      <c r="I87" s="327"/>
      <c r="J87" s="331"/>
      <c r="K87" s="331"/>
      <c r="L87" s="331"/>
      <c r="M87" s="331"/>
      <c r="N87" s="331"/>
      <c r="O87" s="331"/>
      <c r="P87" s="332"/>
      <c r="Q87" s="343"/>
      <c r="R87" s="347"/>
      <c r="S87" s="38"/>
      <c r="T87" s="139" t="s">
        <v>143</v>
      </c>
      <c r="U87" s="38"/>
      <c r="V87" s="343"/>
      <c r="W87" s="347"/>
      <c r="X87" s="335"/>
      <c r="Y87" s="331"/>
      <c r="Z87" s="331"/>
      <c r="AA87" s="331"/>
      <c r="AB87" s="331"/>
      <c r="AC87" s="331"/>
      <c r="AD87" s="336"/>
      <c r="AE87" s="325"/>
      <c r="AF87" s="326"/>
      <c r="AG87" s="326"/>
      <c r="AH87" s="327"/>
      <c r="AI87" s="433"/>
      <c r="AJ87" s="434"/>
      <c r="AK87" s="434"/>
      <c r="AL87" s="434"/>
      <c r="AM87" s="434"/>
      <c r="AN87" s="434"/>
      <c r="AO87" s="343"/>
      <c r="AP87" s="344"/>
    </row>
    <row r="88" spans="1:46" ht="18" customHeight="1" x14ac:dyDescent="0.15">
      <c r="B88" s="383">
        <v>5</v>
      </c>
      <c r="C88" s="319">
        <v>0.45833333333333331</v>
      </c>
      <c r="D88" s="320"/>
      <c r="E88" s="321"/>
      <c r="F88" s="325"/>
      <c r="G88" s="326"/>
      <c r="H88" s="326"/>
      <c r="I88" s="327"/>
      <c r="J88" s="387" t="str">
        <f>IF(AS88="","",VLOOKUP(AS88,U10組合せ!$B$6:$I$14,2*$AS$1+1,FALSE))</f>
        <v>サウス宇都宮SC</v>
      </c>
      <c r="K88" s="349"/>
      <c r="L88" s="349"/>
      <c r="M88" s="349"/>
      <c r="N88" s="349"/>
      <c r="O88" s="349"/>
      <c r="P88" s="350"/>
      <c r="Q88" s="388" t="str">
        <f t="shared" ref="Q88" si="38">IF(OR(S88="",S89=""),"",S88+S89)</f>
        <v/>
      </c>
      <c r="R88" s="389"/>
      <c r="S88" s="39"/>
      <c r="T88" s="140" t="s">
        <v>143</v>
      </c>
      <c r="U88" s="39"/>
      <c r="V88" s="388" t="str">
        <f t="shared" ref="V88" si="39">IF(OR(U88="",U89=""),"",U88+U89)</f>
        <v/>
      </c>
      <c r="W88" s="389"/>
      <c r="X88" s="352" t="str">
        <f>IF(AT88="","",VLOOKUP(AT88,U10組合せ!$B$6:$I$14,2*$AS$1+1,FALSE))</f>
        <v>S4スペランツァ</v>
      </c>
      <c r="Y88" s="349"/>
      <c r="Z88" s="349"/>
      <c r="AA88" s="349"/>
      <c r="AB88" s="349"/>
      <c r="AC88" s="349"/>
      <c r="AD88" s="353"/>
      <c r="AE88" s="325"/>
      <c r="AF88" s="326"/>
      <c r="AG88" s="326"/>
      <c r="AH88" s="327"/>
      <c r="AI88" s="433" t="s">
        <v>350</v>
      </c>
      <c r="AJ88" s="434"/>
      <c r="AK88" s="434"/>
      <c r="AL88" s="434"/>
      <c r="AM88" s="434"/>
      <c r="AN88" s="434"/>
      <c r="AO88" s="388" t="s">
        <v>144</v>
      </c>
      <c r="AP88" s="399"/>
      <c r="AS88" s="18">
        <v>1</v>
      </c>
      <c r="AT88" s="18">
        <v>4</v>
      </c>
    </row>
    <row r="89" spans="1:46" ht="18" customHeight="1" x14ac:dyDescent="0.15">
      <c r="B89" s="383"/>
      <c r="C89" s="319"/>
      <c r="D89" s="320"/>
      <c r="E89" s="321"/>
      <c r="F89" s="325"/>
      <c r="G89" s="326"/>
      <c r="H89" s="326"/>
      <c r="I89" s="327"/>
      <c r="J89" s="331"/>
      <c r="K89" s="331"/>
      <c r="L89" s="331"/>
      <c r="M89" s="331"/>
      <c r="N89" s="331"/>
      <c r="O89" s="331"/>
      <c r="P89" s="332"/>
      <c r="Q89" s="343"/>
      <c r="R89" s="347"/>
      <c r="S89" s="38"/>
      <c r="T89" s="139" t="s">
        <v>143</v>
      </c>
      <c r="U89" s="38"/>
      <c r="V89" s="343"/>
      <c r="W89" s="347"/>
      <c r="X89" s="335"/>
      <c r="Y89" s="331"/>
      <c r="Z89" s="331"/>
      <c r="AA89" s="331"/>
      <c r="AB89" s="331"/>
      <c r="AC89" s="331"/>
      <c r="AD89" s="336"/>
      <c r="AE89" s="325"/>
      <c r="AF89" s="326"/>
      <c r="AG89" s="326"/>
      <c r="AH89" s="327"/>
      <c r="AI89" s="433"/>
      <c r="AJ89" s="434"/>
      <c r="AK89" s="434"/>
      <c r="AL89" s="434"/>
      <c r="AM89" s="434"/>
      <c r="AN89" s="434"/>
      <c r="AO89" s="343"/>
      <c r="AP89" s="344"/>
    </row>
    <row r="90" spans="1:46" ht="18" customHeight="1" x14ac:dyDescent="0.15">
      <c r="B90" s="383">
        <v>6</v>
      </c>
      <c r="C90" s="319">
        <v>0.47916666666666669</v>
      </c>
      <c r="D90" s="320"/>
      <c r="E90" s="321"/>
      <c r="F90" s="325"/>
      <c r="G90" s="326"/>
      <c r="H90" s="326"/>
      <c r="I90" s="327"/>
      <c r="J90" s="387" t="str">
        <f>IF(AS90="","",VLOOKUP(AS90,U10組合せ!$B$6:$I$14,2*$AS$1+1,FALSE))</f>
        <v>宇都宮北部FCトレ</v>
      </c>
      <c r="K90" s="349"/>
      <c r="L90" s="349"/>
      <c r="M90" s="349"/>
      <c r="N90" s="349"/>
      <c r="O90" s="349"/>
      <c r="P90" s="350"/>
      <c r="Q90" s="388" t="str">
        <f t="shared" ref="Q90" si="40">IF(OR(S90="",S91=""),"",S90+S91)</f>
        <v/>
      </c>
      <c r="R90" s="389"/>
      <c r="S90" s="39"/>
      <c r="T90" s="140" t="s">
        <v>143</v>
      </c>
      <c r="U90" s="39"/>
      <c r="V90" s="388" t="str">
        <f t="shared" ref="V90" si="41">IF(OR(U90="",U91=""),"",U90+U91)</f>
        <v/>
      </c>
      <c r="W90" s="389"/>
      <c r="X90" s="352" t="str">
        <f>IF(AT90="","",VLOOKUP(AT90,U10組合せ!$B$6:$I$14,2*$AS$1+1,FALSE))</f>
        <v>雀宮FC</v>
      </c>
      <c r="Y90" s="349"/>
      <c r="Z90" s="349"/>
      <c r="AA90" s="349"/>
      <c r="AB90" s="349"/>
      <c r="AC90" s="349"/>
      <c r="AD90" s="353"/>
      <c r="AE90" s="325"/>
      <c r="AF90" s="326"/>
      <c r="AG90" s="326"/>
      <c r="AH90" s="327"/>
      <c r="AI90" s="433" t="s">
        <v>351</v>
      </c>
      <c r="AJ90" s="434"/>
      <c r="AK90" s="434"/>
      <c r="AL90" s="434"/>
      <c r="AM90" s="434"/>
      <c r="AN90" s="434"/>
      <c r="AO90" s="388" t="s">
        <v>144</v>
      </c>
      <c r="AP90" s="399"/>
      <c r="AS90" s="18">
        <v>2</v>
      </c>
      <c r="AT90" s="18">
        <v>5</v>
      </c>
    </row>
    <row r="91" spans="1:46" ht="18" customHeight="1" x14ac:dyDescent="0.15">
      <c r="B91" s="383"/>
      <c r="C91" s="319"/>
      <c r="D91" s="320"/>
      <c r="E91" s="321"/>
      <c r="F91" s="325"/>
      <c r="G91" s="326"/>
      <c r="H91" s="326"/>
      <c r="I91" s="327"/>
      <c r="J91" s="331"/>
      <c r="K91" s="331"/>
      <c r="L91" s="331"/>
      <c r="M91" s="331"/>
      <c r="N91" s="331"/>
      <c r="O91" s="331"/>
      <c r="P91" s="332"/>
      <c r="Q91" s="343"/>
      <c r="R91" s="347"/>
      <c r="S91" s="38"/>
      <c r="T91" s="139" t="s">
        <v>143</v>
      </c>
      <c r="U91" s="38"/>
      <c r="V91" s="343"/>
      <c r="W91" s="347"/>
      <c r="X91" s="335"/>
      <c r="Y91" s="331"/>
      <c r="Z91" s="331"/>
      <c r="AA91" s="331"/>
      <c r="AB91" s="331"/>
      <c r="AC91" s="331"/>
      <c r="AD91" s="336"/>
      <c r="AE91" s="325"/>
      <c r="AF91" s="326"/>
      <c r="AG91" s="326"/>
      <c r="AH91" s="327"/>
      <c r="AI91" s="433"/>
      <c r="AJ91" s="434"/>
      <c r="AK91" s="434"/>
      <c r="AL91" s="434"/>
      <c r="AM91" s="434"/>
      <c r="AN91" s="434"/>
      <c r="AO91" s="343"/>
      <c r="AP91" s="344"/>
    </row>
    <row r="92" spans="1:46" ht="18" customHeight="1" x14ac:dyDescent="0.15">
      <c r="B92" s="383">
        <v>7</v>
      </c>
      <c r="C92" s="319">
        <v>0.5</v>
      </c>
      <c r="D92" s="320"/>
      <c r="E92" s="321"/>
      <c r="F92" s="325"/>
      <c r="G92" s="326"/>
      <c r="H92" s="326"/>
      <c r="I92" s="327"/>
      <c r="J92" s="387" t="str">
        <f>IF(AS92="","",VLOOKUP(AS92,U10組合せ!$B$6:$I$14,2*$AS$1+1,FALSE))</f>
        <v>ＳＵＧＡＯ SC</v>
      </c>
      <c r="K92" s="349"/>
      <c r="L92" s="349"/>
      <c r="M92" s="349"/>
      <c r="N92" s="349"/>
      <c r="O92" s="349"/>
      <c r="P92" s="350"/>
      <c r="Q92" s="388" t="str">
        <f t="shared" ref="Q92" si="42">IF(OR(S92="",S93=""),"",S92+S93)</f>
        <v/>
      </c>
      <c r="R92" s="389"/>
      <c r="S92" s="39"/>
      <c r="T92" s="140" t="s">
        <v>143</v>
      </c>
      <c r="U92" s="39"/>
      <c r="V92" s="388" t="str">
        <f t="shared" ref="V92" si="43">IF(OR(U92="",U93=""),"",U92+U93)</f>
        <v/>
      </c>
      <c r="W92" s="389"/>
      <c r="X92" s="352" t="str">
        <f>IF(AT92="","",VLOOKUP(AT92,U10組合せ!$B$6:$I$14,2*$AS$1+1,FALSE))</f>
        <v>宝木キッカーズ</v>
      </c>
      <c r="Y92" s="349"/>
      <c r="Z92" s="349"/>
      <c r="AA92" s="349"/>
      <c r="AB92" s="349"/>
      <c r="AC92" s="349"/>
      <c r="AD92" s="353"/>
      <c r="AE92" s="325"/>
      <c r="AF92" s="326"/>
      <c r="AG92" s="326"/>
      <c r="AH92" s="327"/>
      <c r="AI92" s="433" t="s">
        <v>352</v>
      </c>
      <c r="AJ92" s="434"/>
      <c r="AK92" s="434"/>
      <c r="AL92" s="434"/>
      <c r="AM92" s="434"/>
      <c r="AN92" s="434"/>
      <c r="AO92" s="388" t="s">
        <v>144</v>
      </c>
      <c r="AP92" s="399"/>
      <c r="AS92" s="18">
        <v>3</v>
      </c>
      <c r="AT92" s="18">
        <v>6</v>
      </c>
    </row>
    <row r="93" spans="1:46" ht="18" customHeight="1" x14ac:dyDescent="0.15">
      <c r="B93" s="383"/>
      <c r="C93" s="319"/>
      <c r="D93" s="320"/>
      <c r="E93" s="321"/>
      <c r="F93" s="325"/>
      <c r="G93" s="326"/>
      <c r="H93" s="326"/>
      <c r="I93" s="327"/>
      <c r="J93" s="331"/>
      <c r="K93" s="331"/>
      <c r="L93" s="331"/>
      <c r="M93" s="331"/>
      <c r="N93" s="331"/>
      <c r="O93" s="331"/>
      <c r="P93" s="332"/>
      <c r="Q93" s="343"/>
      <c r="R93" s="347"/>
      <c r="S93" s="38"/>
      <c r="T93" s="139" t="s">
        <v>143</v>
      </c>
      <c r="U93" s="38"/>
      <c r="V93" s="343"/>
      <c r="W93" s="347"/>
      <c r="X93" s="335"/>
      <c r="Y93" s="331"/>
      <c r="Z93" s="331"/>
      <c r="AA93" s="331"/>
      <c r="AB93" s="331"/>
      <c r="AC93" s="331"/>
      <c r="AD93" s="336"/>
      <c r="AE93" s="325"/>
      <c r="AF93" s="326"/>
      <c r="AG93" s="326"/>
      <c r="AH93" s="327"/>
      <c r="AI93" s="433"/>
      <c r="AJ93" s="434"/>
      <c r="AK93" s="434"/>
      <c r="AL93" s="434"/>
      <c r="AM93" s="434"/>
      <c r="AN93" s="434"/>
      <c r="AO93" s="343"/>
      <c r="AP93" s="344"/>
    </row>
    <row r="94" spans="1:46" ht="18" customHeight="1" x14ac:dyDescent="0.15">
      <c r="B94" s="383">
        <v>8</v>
      </c>
      <c r="C94" s="319">
        <v>0.52083333333333337</v>
      </c>
      <c r="D94" s="320">
        <v>0.4375</v>
      </c>
      <c r="E94" s="321"/>
      <c r="F94" s="325"/>
      <c r="G94" s="326"/>
      <c r="H94" s="326"/>
      <c r="I94" s="327"/>
      <c r="J94" s="348" t="str">
        <f>IF(AS94="","",VLOOKUP(AS94,U10組合せ!$B$6:$I$14,2*$AS$1+1,FALSE))</f>
        <v>S4スペランツァ</v>
      </c>
      <c r="K94" s="349"/>
      <c r="L94" s="349"/>
      <c r="M94" s="349"/>
      <c r="N94" s="349"/>
      <c r="O94" s="349"/>
      <c r="P94" s="350"/>
      <c r="Q94" s="388" t="str">
        <f t="shared" ref="Q94" si="44">IF(OR(S94="",S95=""),"",S94+S95)</f>
        <v/>
      </c>
      <c r="R94" s="389"/>
      <c r="S94" s="39"/>
      <c r="T94" s="140" t="s">
        <v>143</v>
      </c>
      <c r="U94" s="39"/>
      <c r="V94" s="388" t="str">
        <f t="shared" ref="V94" si="45">IF(OR(U94="",U95=""),"",U94+U95)</f>
        <v/>
      </c>
      <c r="W94" s="389"/>
      <c r="X94" s="352" t="str">
        <f>IF(AT94="","",VLOOKUP(AT94,U10組合せ!$B$6:$I$14,2*$AS$1+1,FALSE))</f>
        <v>みはらSCJr</v>
      </c>
      <c r="Y94" s="349"/>
      <c r="Z94" s="349"/>
      <c r="AA94" s="349"/>
      <c r="AB94" s="349"/>
      <c r="AC94" s="349"/>
      <c r="AD94" s="353"/>
      <c r="AE94" s="325"/>
      <c r="AF94" s="326"/>
      <c r="AG94" s="326"/>
      <c r="AH94" s="327"/>
      <c r="AI94" s="433" t="s">
        <v>353</v>
      </c>
      <c r="AJ94" s="434"/>
      <c r="AK94" s="434"/>
      <c r="AL94" s="434"/>
      <c r="AM94" s="434"/>
      <c r="AN94" s="434"/>
      <c r="AO94" s="388" t="s">
        <v>144</v>
      </c>
      <c r="AP94" s="399"/>
      <c r="AS94" s="18">
        <v>4</v>
      </c>
      <c r="AT94" s="18">
        <v>7</v>
      </c>
    </row>
    <row r="95" spans="1:46" ht="18" customHeight="1" x14ac:dyDescent="0.15">
      <c r="B95" s="383"/>
      <c r="C95" s="319"/>
      <c r="D95" s="320"/>
      <c r="E95" s="321"/>
      <c r="F95" s="325"/>
      <c r="G95" s="326"/>
      <c r="H95" s="326"/>
      <c r="I95" s="327"/>
      <c r="J95" s="351"/>
      <c r="K95" s="331"/>
      <c r="L95" s="331"/>
      <c r="M95" s="331"/>
      <c r="N95" s="331"/>
      <c r="O95" s="331"/>
      <c r="P95" s="332"/>
      <c r="Q95" s="343"/>
      <c r="R95" s="347"/>
      <c r="S95" s="38"/>
      <c r="T95" s="139" t="s">
        <v>143</v>
      </c>
      <c r="U95" s="38"/>
      <c r="V95" s="343"/>
      <c r="W95" s="347"/>
      <c r="X95" s="335"/>
      <c r="Y95" s="331"/>
      <c r="Z95" s="331"/>
      <c r="AA95" s="331"/>
      <c r="AB95" s="331"/>
      <c r="AC95" s="331"/>
      <c r="AD95" s="336"/>
      <c r="AE95" s="325"/>
      <c r="AF95" s="326"/>
      <c r="AG95" s="326"/>
      <c r="AH95" s="327"/>
      <c r="AI95" s="433"/>
      <c r="AJ95" s="434"/>
      <c r="AK95" s="434"/>
      <c r="AL95" s="434"/>
      <c r="AM95" s="434"/>
      <c r="AN95" s="434"/>
      <c r="AO95" s="343"/>
      <c r="AP95" s="344"/>
    </row>
    <row r="96" spans="1:46" s="16" customFormat="1" ht="18" customHeight="1" x14ac:dyDescent="0.15">
      <c r="A96" s="23"/>
      <c r="B96" s="382"/>
      <c r="C96" s="316"/>
      <c r="D96" s="317"/>
      <c r="E96" s="318"/>
      <c r="F96" s="404"/>
      <c r="G96" s="405"/>
      <c r="H96" s="405"/>
      <c r="I96" s="406"/>
      <c r="J96" s="394" t="str">
        <f>IF(AS96="","",VLOOKUP(AS96,U10組合せ!$B$6:$I$14,2*$AS$1+1,FALSE))</f>
        <v/>
      </c>
      <c r="K96" s="395"/>
      <c r="L96" s="395"/>
      <c r="M96" s="395"/>
      <c r="N96" s="395"/>
      <c r="O96" s="395"/>
      <c r="P96" s="396"/>
      <c r="Q96" s="345" t="str">
        <f t="shared" ref="Q96" si="46">IF(OR(S96="",S97=""),"",S96+S97)</f>
        <v/>
      </c>
      <c r="R96" s="346"/>
      <c r="S96" s="37"/>
      <c r="T96" s="138" t="s">
        <v>143</v>
      </c>
      <c r="U96" s="37"/>
      <c r="V96" s="345" t="str">
        <f t="shared" ref="V96" si="47">IF(OR(U96="",U97=""),"",U96+U97)</f>
        <v/>
      </c>
      <c r="W96" s="346"/>
      <c r="X96" s="400" t="str">
        <f>IF(AT96="","",VLOOKUP(AT96,U10組合せ!$B$6:$I$14,2*$AS$1+1,FALSE))</f>
        <v/>
      </c>
      <c r="Y96" s="395"/>
      <c r="Z96" s="395"/>
      <c r="AA96" s="395"/>
      <c r="AB96" s="395"/>
      <c r="AC96" s="395"/>
      <c r="AD96" s="401"/>
      <c r="AE96" s="404"/>
      <c r="AF96" s="405"/>
      <c r="AG96" s="405"/>
      <c r="AH96" s="406"/>
      <c r="AI96" s="429"/>
      <c r="AJ96" s="430"/>
      <c r="AK96" s="430"/>
      <c r="AL96" s="430"/>
      <c r="AM96" s="430"/>
      <c r="AN96" s="430"/>
      <c r="AO96" s="345"/>
      <c r="AP96" s="412"/>
      <c r="AQ96" s="17"/>
      <c r="AS96" s="46"/>
      <c r="AT96" s="46"/>
    </row>
    <row r="97" spans="1:43" ht="18" customHeight="1" thickBot="1" x14ac:dyDescent="0.2">
      <c r="B97" s="384"/>
      <c r="C97" s="414"/>
      <c r="D97" s="415"/>
      <c r="E97" s="416"/>
      <c r="F97" s="407"/>
      <c r="G97" s="408"/>
      <c r="H97" s="408"/>
      <c r="I97" s="409"/>
      <c r="J97" s="397"/>
      <c r="K97" s="397"/>
      <c r="L97" s="397"/>
      <c r="M97" s="397"/>
      <c r="N97" s="397"/>
      <c r="O97" s="397"/>
      <c r="P97" s="398"/>
      <c r="Q97" s="410"/>
      <c r="R97" s="411"/>
      <c r="S97" s="40"/>
      <c r="T97" s="141" t="s">
        <v>143</v>
      </c>
      <c r="U97" s="40"/>
      <c r="V97" s="410"/>
      <c r="W97" s="411"/>
      <c r="X97" s="402"/>
      <c r="Y97" s="397"/>
      <c r="Z97" s="397"/>
      <c r="AA97" s="397"/>
      <c r="AB97" s="397"/>
      <c r="AC97" s="397"/>
      <c r="AD97" s="403"/>
      <c r="AE97" s="407"/>
      <c r="AF97" s="408"/>
      <c r="AG97" s="408"/>
      <c r="AH97" s="409"/>
      <c r="AI97" s="431"/>
      <c r="AJ97" s="432"/>
      <c r="AK97" s="432"/>
      <c r="AL97" s="432"/>
      <c r="AM97" s="432"/>
      <c r="AN97" s="432"/>
      <c r="AO97" s="410"/>
      <c r="AP97" s="413"/>
    </row>
    <row r="98" spans="1:43" ht="18" customHeight="1" thickBot="1" x14ac:dyDescent="0.2">
      <c r="B98" s="24"/>
      <c r="C98" s="25"/>
      <c r="D98" s="25"/>
      <c r="E98" s="25"/>
      <c r="F98" s="24"/>
      <c r="G98" s="24"/>
      <c r="H98" s="24"/>
      <c r="I98" s="24"/>
      <c r="J98" s="24"/>
      <c r="K98" s="31"/>
      <c r="L98" s="31"/>
      <c r="M98" s="32"/>
      <c r="N98" s="33"/>
      <c r="O98" s="32"/>
      <c r="P98" s="31"/>
      <c r="Q98" s="31"/>
      <c r="R98" s="24"/>
      <c r="S98" s="24"/>
      <c r="T98" s="24"/>
      <c r="U98" s="24"/>
      <c r="V98" s="24"/>
      <c r="W98" s="41"/>
      <c r="X98" s="41"/>
      <c r="Y98" s="41"/>
      <c r="Z98" s="41"/>
      <c r="AA98" s="41"/>
      <c r="AB98" s="41"/>
      <c r="AC98" s="45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16"/>
    </row>
    <row r="99" spans="1:43" ht="18" customHeight="1" thickBot="1" x14ac:dyDescent="0.2">
      <c r="B99" s="18"/>
      <c r="C99" s="18"/>
      <c r="D99" s="313" t="s">
        <v>145</v>
      </c>
      <c r="E99" s="314"/>
      <c r="F99" s="314"/>
      <c r="G99" s="314"/>
      <c r="H99" s="314"/>
      <c r="I99" s="314"/>
      <c r="J99" s="314" t="s">
        <v>139</v>
      </c>
      <c r="K99" s="314"/>
      <c r="L99" s="314"/>
      <c r="M99" s="314"/>
      <c r="N99" s="314"/>
      <c r="O99" s="314"/>
      <c r="P99" s="314"/>
      <c r="Q99" s="314"/>
      <c r="R99" s="314"/>
      <c r="S99" s="314"/>
      <c r="T99" s="314"/>
      <c r="U99" s="314"/>
      <c r="V99" s="314"/>
      <c r="W99" s="314"/>
      <c r="X99" s="314"/>
      <c r="Y99" s="314"/>
      <c r="Z99" s="314"/>
      <c r="AA99" s="314" t="s">
        <v>147</v>
      </c>
      <c r="AB99" s="314"/>
      <c r="AC99" s="314"/>
      <c r="AD99" s="314" t="s">
        <v>148</v>
      </c>
      <c r="AE99" s="314"/>
      <c r="AF99" s="314"/>
      <c r="AG99" s="314"/>
      <c r="AH99" s="314"/>
      <c r="AI99" s="314"/>
      <c r="AJ99" s="314"/>
      <c r="AK99" s="314"/>
      <c r="AL99" s="314"/>
      <c r="AM99" s="315"/>
      <c r="AN99" s="18"/>
      <c r="AO99" s="18"/>
      <c r="AP99" s="18"/>
    </row>
    <row r="100" spans="1:43" ht="18" customHeight="1" x14ac:dyDescent="0.15">
      <c r="B100" s="18"/>
      <c r="C100" s="18"/>
      <c r="D100" s="354" t="s">
        <v>150</v>
      </c>
      <c r="E100" s="355"/>
      <c r="F100" s="355"/>
      <c r="G100" s="355"/>
      <c r="H100" s="355"/>
      <c r="I100" s="355"/>
      <c r="J100" s="356"/>
      <c r="K100" s="356"/>
      <c r="L100" s="356"/>
      <c r="M100" s="356"/>
      <c r="N100" s="356"/>
      <c r="O100" s="356"/>
      <c r="P100" s="356"/>
      <c r="Q100" s="356"/>
      <c r="R100" s="356"/>
      <c r="S100" s="356"/>
      <c r="T100" s="356"/>
      <c r="U100" s="356"/>
      <c r="V100" s="356"/>
      <c r="W100" s="356"/>
      <c r="X100" s="356"/>
      <c r="Y100" s="356"/>
      <c r="Z100" s="356"/>
      <c r="AA100" s="357"/>
      <c r="AB100" s="357"/>
      <c r="AC100" s="357"/>
      <c r="AD100" s="358"/>
      <c r="AE100" s="358"/>
      <c r="AF100" s="358"/>
      <c r="AG100" s="358"/>
      <c r="AH100" s="358"/>
      <c r="AI100" s="358"/>
      <c r="AJ100" s="358"/>
      <c r="AK100" s="358"/>
      <c r="AL100" s="358"/>
      <c r="AM100" s="359"/>
      <c r="AN100" s="18"/>
      <c r="AO100" s="18"/>
      <c r="AP100" s="18"/>
    </row>
    <row r="101" spans="1:43" ht="18" customHeight="1" x14ac:dyDescent="0.15">
      <c r="B101" s="18"/>
      <c r="C101" s="18"/>
      <c r="D101" s="360" t="s">
        <v>150</v>
      </c>
      <c r="E101" s="361"/>
      <c r="F101" s="361"/>
      <c r="G101" s="361"/>
      <c r="H101" s="361"/>
      <c r="I101" s="361"/>
      <c r="J101" s="361"/>
      <c r="K101" s="361"/>
      <c r="L101" s="361"/>
      <c r="M101" s="361"/>
      <c r="N101" s="361"/>
      <c r="O101" s="361"/>
      <c r="P101" s="361"/>
      <c r="Q101" s="361"/>
      <c r="R101" s="361"/>
      <c r="S101" s="361"/>
      <c r="T101" s="361"/>
      <c r="U101" s="361"/>
      <c r="V101" s="361"/>
      <c r="W101" s="361"/>
      <c r="X101" s="361"/>
      <c r="Y101" s="361"/>
      <c r="Z101" s="361"/>
      <c r="AA101" s="361"/>
      <c r="AB101" s="361"/>
      <c r="AC101" s="361"/>
      <c r="AD101" s="362"/>
      <c r="AE101" s="362"/>
      <c r="AF101" s="362"/>
      <c r="AG101" s="362"/>
      <c r="AH101" s="362"/>
      <c r="AI101" s="362"/>
      <c r="AJ101" s="362"/>
      <c r="AK101" s="362"/>
      <c r="AL101" s="362"/>
      <c r="AM101" s="363"/>
      <c r="AN101" s="18"/>
      <c r="AO101" s="18"/>
      <c r="AP101" s="18"/>
    </row>
    <row r="102" spans="1:43" ht="18" customHeight="1" thickBot="1" x14ac:dyDescent="0.2">
      <c r="B102" s="18"/>
      <c r="C102" s="18"/>
      <c r="D102" s="364" t="s">
        <v>150</v>
      </c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365"/>
      <c r="U102" s="365"/>
      <c r="V102" s="365"/>
      <c r="W102" s="365"/>
      <c r="X102" s="365"/>
      <c r="Y102" s="365"/>
      <c r="Z102" s="365"/>
      <c r="AA102" s="365"/>
      <c r="AB102" s="365"/>
      <c r="AC102" s="365"/>
      <c r="AD102" s="366"/>
      <c r="AE102" s="366"/>
      <c r="AF102" s="366"/>
      <c r="AG102" s="366"/>
      <c r="AH102" s="366"/>
      <c r="AI102" s="366"/>
      <c r="AJ102" s="366"/>
      <c r="AK102" s="366"/>
      <c r="AL102" s="366"/>
      <c r="AM102" s="367"/>
      <c r="AN102" s="18"/>
      <c r="AO102" s="18"/>
      <c r="AP102" s="18"/>
    </row>
    <row r="103" spans="1:43" ht="18" customHeight="1" x14ac:dyDescent="0.15">
      <c r="A103" s="277" t="s">
        <v>394</v>
      </c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  <c r="AA103" s="278"/>
      <c r="AB103" s="278"/>
      <c r="AC103" s="278"/>
      <c r="AD103" s="278"/>
      <c r="AE103" s="278"/>
      <c r="AF103" s="278"/>
      <c r="AG103" s="278"/>
      <c r="AH103" s="278"/>
      <c r="AI103" s="278"/>
      <c r="AJ103" s="278"/>
      <c r="AK103" s="278"/>
      <c r="AL103" s="278"/>
      <c r="AM103" s="278"/>
      <c r="AN103" s="278"/>
      <c r="AO103" s="278"/>
      <c r="AP103" s="278"/>
      <c r="AQ103" s="201"/>
    </row>
    <row r="104" spans="1:43" ht="18" customHeight="1" x14ac:dyDescent="0.15">
      <c r="A104" s="278"/>
      <c r="B104" s="278"/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X104" s="278"/>
      <c r="Y104" s="278"/>
      <c r="Z104" s="278"/>
      <c r="AA104" s="278"/>
      <c r="AB104" s="278"/>
      <c r="AC104" s="278"/>
      <c r="AD104" s="278"/>
      <c r="AE104" s="278"/>
      <c r="AF104" s="278"/>
      <c r="AG104" s="278"/>
      <c r="AH104" s="278"/>
      <c r="AI104" s="278"/>
      <c r="AJ104" s="278"/>
      <c r="AK104" s="278"/>
      <c r="AL104" s="278"/>
      <c r="AM104" s="278"/>
      <c r="AN104" s="278"/>
      <c r="AO104" s="278"/>
      <c r="AP104" s="278"/>
      <c r="AQ104" s="201"/>
    </row>
    <row r="105" spans="1:43" ht="18" customHeight="1" x14ac:dyDescent="0.15">
      <c r="A105" s="278"/>
      <c r="B105" s="278"/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  <c r="AA105" s="278"/>
      <c r="AB105" s="278"/>
      <c r="AC105" s="278"/>
      <c r="AD105" s="278"/>
      <c r="AE105" s="278"/>
      <c r="AF105" s="278"/>
      <c r="AG105" s="278"/>
      <c r="AH105" s="278"/>
      <c r="AI105" s="278"/>
      <c r="AJ105" s="278"/>
      <c r="AK105" s="278"/>
      <c r="AL105" s="278"/>
      <c r="AM105" s="278"/>
      <c r="AN105" s="278"/>
      <c r="AO105" s="278"/>
      <c r="AP105" s="278"/>
      <c r="AQ105" s="201"/>
    </row>
    <row r="106" spans="1:43" ht="18" customHeight="1" x14ac:dyDescent="0.15">
      <c r="B106" s="18"/>
      <c r="C106" s="283" t="s">
        <v>29</v>
      </c>
      <c r="D106" s="283"/>
      <c r="E106" s="283"/>
      <c r="F106" s="283"/>
      <c r="G106" s="282" t="str">
        <f>U10対戦スケジュール!F48</f>
        <v>雀宮南小学校</v>
      </c>
      <c r="H106" s="283"/>
      <c r="I106" s="283"/>
      <c r="J106" s="283"/>
      <c r="K106" s="283"/>
      <c r="L106" s="283"/>
      <c r="M106" s="283"/>
      <c r="N106" s="283"/>
      <c r="O106" s="283"/>
      <c r="P106" s="283" t="s">
        <v>43</v>
      </c>
      <c r="Q106" s="283"/>
      <c r="R106" s="283"/>
      <c r="S106" s="283"/>
      <c r="T106" s="282" t="str">
        <f>U10対戦スケジュール!F49</f>
        <v>サウス宇都宮SC</v>
      </c>
      <c r="U106" s="283"/>
      <c r="V106" s="283"/>
      <c r="W106" s="283"/>
      <c r="X106" s="283"/>
      <c r="Y106" s="283"/>
      <c r="Z106" s="283"/>
      <c r="AA106" s="283"/>
      <c r="AB106" s="283"/>
      <c r="AC106" s="279" t="s">
        <v>136</v>
      </c>
      <c r="AD106" s="279"/>
      <c r="AE106" s="279"/>
      <c r="AF106" s="279"/>
      <c r="AG106" s="284">
        <f>U10組合せ!B20</f>
        <v>43752</v>
      </c>
      <c r="AH106" s="285"/>
      <c r="AI106" s="285"/>
      <c r="AJ106" s="285"/>
      <c r="AK106" s="285"/>
      <c r="AL106" s="285"/>
      <c r="AM106" s="286">
        <f>AG106</f>
        <v>43752</v>
      </c>
      <c r="AN106" s="286"/>
      <c r="AO106" s="287"/>
      <c r="AP106" s="26"/>
    </row>
    <row r="107" spans="1:43" ht="18" customHeight="1" x14ac:dyDescent="0.15">
      <c r="B107" s="18"/>
      <c r="C107" s="26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42"/>
      <c r="X107" s="42"/>
      <c r="Y107" s="42"/>
      <c r="Z107" s="42"/>
      <c r="AA107" s="42"/>
      <c r="AB107" s="42"/>
      <c r="AC107" s="42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</row>
    <row r="108" spans="1:43" ht="18" customHeight="1" x14ac:dyDescent="0.15">
      <c r="B108" s="18"/>
      <c r="C108" s="368">
        <v>1</v>
      </c>
      <c r="D108" s="368"/>
      <c r="E108" s="369" t="str">
        <f>$E$6</f>
        <v>サウス宇都宮SC</v>
      </c>
      <c r="F108" s="369"/>
      <c r="G108" s="369"/>
      <c r="H108" s="369"/>
      <c r="I108" s="369"/>
      <c r="J108" s="369"/>
      <c r="K108" s="369"/>
      <c r="L108" s="369"/>
      <c r="M108" s="369"/>
      <c r="N108" s="369"/>
      <c r="O108" s="34"/>
      <c r="P108" s="34"/>
      <c r="Q108" s="368">
        <v>4</v>
      </c>
      <c r="R108" s="368"/>
      <c r="S108" s="369" t="str">
        <f>$S$6</f>
        <v>S4スペランツァ</v>
      </c>
      <c r="T108" s="369"/>
      <c r="U108" s="369"/>
      <c r="V108" s="369"/>
      <c r="W108" s="369"/>
      <c r="X108" s="369"/>
      <c r="Y108" s="369"/>
      <c r="Z108" s="369"/>
      <c r="AA108" s="369"/>
      <c r="AB108" s="369"/>
      <c r="AC108" s="47"/>
      <c r="AD108" s="48"/>
      <c r="AE108" s="368">
        <v>7</v>
      </c>
      <c r="AF108" s="368"/>
      <c r="AG108" s="369" t="str">
        <f>$AG$6</f>
        <v>みはらSCJr</v>
      </c>
      <c r="AH108" s="369"/>
      <c r="AI108" s="369"/>
      <c r="AJ108" s="369"/>
      <c r="AK108" s="369"/>
      <c r="AL108" s="369"/>
      <c r="AM108" s="369"/>
      <c r="AN108" s="369"/>
      <c r="AO108" s="369"/>
      <c r="AP108" s="369"/>
    </row>
    <row r="109" spans="1:43" ht="18" customHeight="1" x14ac:dyDescent="0.15">
      <c r="B109" s="18"/>
      <c r="C109" s="295">
        <v>2</v>
      </c>
      <c r="D109" s="295"/>
      <c r="E109" s="370" t="str">
        <f>$E$7</f>
        <v>宇都宮北部FCトレ</v>
      </c>
      <c r="F109" s="370"/>
      <c r="G109" s="370"/>
      <c r="H109" s="370"/>
      <c r="I109" s="370"/>
      <c r="J109" s="370"/>
      <c r="K109" s="370"/>
      <c r="L109" s="370"/>
      <c r="M109" s="370"/>
      <c r="N109" s="370"/>
      <c r="O109" s="34"/>
      <c r="P109" s="34"/>
      <c r="Q109" s="295">
        <v>5</v>
      </c>
      <c r="R109" s="295"/>
      <c r="S109" s="370" t="str">
        <f>$S$7</f>
        <v>雀宮FC</v>
      </c>
      <c r="T109" s="370"/>
      <c r="U109" s="370"/>
      <c r="V109" s="370"/>
      <c r="W109" s="370"/>
      <c r="X109" s="370"/>
      <c r="Y109" s="370"/>
      <c r="Z109" s="370"/>
      <c r="AA109" s="370"/>
      <c r="AB109" s="370"/>
      <c r="AC109" s="47"/>
      <c r="AD109" s="48"/>
      <c r="AE109" s="295">
        <v>8</v>
      </c>
      <c r="AF109" s="295"/>
      <c r="AG109" s="370" t="str">
        <f>$AG$7</f>
        <v>上河内JSC</v>
      </c>
      <c r="AH109" s="370"/>
      <c r="AI109" s="370"/>
      <c r="AJ109" s="370"/>
      <c r="AK109" s="370"/>
      <c r="AL109" s="370"/>
      <c r="AM109" s="370"/>
      <c r="AN109" s="370"/>
      <c r="AO109" s="370"/>
      <c r="AP109" s="370"/>
    </row>
    <row r="110" spans="1:43" ht="18" customHeight="1" x14ac:dyDescent="0.15">
      <c r="B110" s="18"/>
      <c r="C110" s="371">
        <v>3</v>
      </c>
      <c r="D110" s="371"/>
      <c r="E110" s="372" t="str">
        <f>$E$8</f>
        <v>ＳＵＧＡＯ SC</v>
      </c>
      <c r="F110" s="372"/>
      <c r="G110" s="372"/>
      <c r="H110" s="372"/>
      <c r="I110" s="372"/>
      <c r="J110" s="372"/>
      <c r="K110" s="372"/>
      <c r="L110" s="372"/>
      <c r="M110" s="372"/>
      <c r="N110" s="372"/>
      <c r="O110" s="34"/>
      <c r="P110" s="34"/>
      <c r="Q110" s="371">
        <v>6</v>
      </c>
      <c r="R110" s="371"/>
      <c r="S110" s="372" t="str">
        <f>$S$8</f>
        <v>宝木キッカーズ</v>
      </c>
      <c r="T110" s="372"/>
      <c r="U110" s="372"/>
      <c r="V110" s="372"/>
      <c r="W110" s="372"/>
      <c r="X110" s="372"/>
      <c r="Y110" s="372"/>
      <c r="Z110" s="372"/>
      <c r="AA110" s="372"/>
      <c r="AB110" s="372"/>
      <c r="AC110" s="47"/>
      <c r="AD110" s="48"/>
      <c r="AE110" s="371"/>
      <c r="AF110" s="371"/>
      <c r="AG110" s="372"/>
      <c r="AH110" s="372"/>
      <c r="AI110" s="372"/>
      <c r="AJ110" s="372"/>
      <c r="AK110" s="372"/>
      <c r="AL110" s="372"/>
      <c r="AM110" s="372"/>
      <c r="AN110" s="372"/>
      <c r="AO110" s="372"/>
      <c r="AP110" s="372"/>
    </row>
    <row r="111" spans="1:43" ht="18" customHeight="1" x14ac:dyDescent="0.15">
      <c r="B111" s="18"/>
      <c r="C111" s="28"/>
      <c r="D111" s="27"/>
      <c r="E111" s="27"/>
      <c r="F111" s="27"/>
      <c r="G111" s="27"/>
      <c r="H111" s="27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27"/>
      <c r="U111" s="35"/>
      <c r="V111" s="27"/>
      <c r="W111" s="35"/>
      <c r="X111" s="27"/>
      <c r="Y111" s="35"/>
      <c r="Z111" s="27"/>
      <c r="AA111" s="35"/>
      <c r="AB111" s="27"/>
      <c r="AC111" s="27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</row>
    <row r="112" spans="1:43" ht="18" customHeight="1" thickBot="1" x14ac:dyDescent="0.2">
      <c r="B112" s="18" t="s">
        <v>378</v>
      </c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</row>
    <row r="113" spans="2:46" ht="18" customHeight="1" thickBot="1" x14ac:dyDescent="0.2">
      <c r="B113" s="22"/>
      <c r="C113" s="302" t="s">
        <v>137</v>
      </c>
      <c r="D113" s="303"/>
      <c r="E113" s="304"/>
      <c r="F113" s="305" t="s">
        <v>138</v>
      </c>
      <c r="G113" s="306"/>
      <c r="H113" s="306"/>
      <c r="I113" s="307"/>
      <c r="J113" s="303" t="s">
        <v>139</v>
      </c>
      <c r="K113" s="306"/>
      <c r="L113" s="306"/>
      <c r="M113" s="306"/>
      <c r="N113" s="306"/>
      <c r="O113" s="306"/>
      <c r="P113" s="308"/>
      <c r="Q113" s="309" t="s">
        <v>140</v>
      </c>
      <c r="R113" s="309"/>
      <c r="S113" s="309"/>
      <c r="T113" s="309"/>
      <c r="U113" s="309"/>
      <c r="V113" s="309"/>
      <c r="W113" s="309"/>
      <c r="X113" s="310" t="s">
        <v>139</v>
      </c>
      <c r="Y113" s="306"/>
      <c r="Z113" s="306"/>
      <c r="AA113" s="306"/>
      <c r="AB113" s="306"/>
      <c r="AC113" s="306"/>
      <c r="AD113" s="307"/>
      <c r="AE113" s="305" t="s">
        <v>138</v>
      </c>
      <c r="AF113" s="306"/>
      <c r="AG113" s="306"/>
      <c r="AH113" s="307"/>
      <c r="AI113" s="311" t="s">
        <v>141</v>
      </c>
      <c r="AJ113" s="312"/>
      <c r="AK113" s="312"/>
      <c r="AL113" s="312"/>
      <c r="AM113" s="312"/>
      <c r="AN113" s="312"/>
      <c r="AO113" s="310" t="s">
        <v>142</v>
      </c>
      <c r="AP113" s="304"/>
    </row>
    <row r="114" spans="2:46" ht="18" customHeight="1" x14ac:dyDescent="0.15">
      <c r="B114" s="382">
        <v>1</v>
      </c>
      <c r="C114" s="316">
        <v>0.375</v>
      </c>
      <c r="D114" s="317"/>
      <c r="E114" s="318"/>
      <c r="F114" s="322"/>
      <c r="G114" s="323"/>
      <c r="H114" s="323"/>
      <c r="I114" s="324"/>
      <c r="J114" s="328" t="str">
        <f>IF(AS114="","",VLOOKUP(AS114,U10組合せ!$B$6:$I$14,2*$AS$1+1,FALSE))</f>
        <v>サウス宇都宮SC</v>
      </c>
      <c r="K114" s="329"/>
      <c r="L114" s="329"/>
      <c r="M114" s="329"/>
      <c r="N114" s="329"/>
      <c r="O114" s="329"/>
      <c r="P114" s="330"/>
      <c r="Q114" s="345" t="str">
        <f>IF(OR(S114="",S115=""),"",S114+S115)</f>
        <v/>
      </c>
      <c r="R114" s="346"/>
      <c r="S114" s="37"/>
      <c r="T114" s="138" t="s">
        <v>143</v>
      </c>
      <c r="U114" s="37"/>
      <c r="V114" s="345" t="str">
        <f>IF(OR(U114="",U115=""),"",U114+U115)</f>
        <v/>
      </c>
      <c r="W114" s="346"/>
      <c r="X114" s="333" t="str">
        <f>IF(AT114="","",VLOOKUP(AT114,U10組合せ!$B$6:$I$14,2*$AS$1+1,FALSE))</f>
        <v>雀宮FC</v>
      </c>
      <c r="Y114" s="329"/>
      <c r="Z114" s="329"/>
      <c r="AA114" s="329"/>
      <c r="AB114" s="329"/>
      <c r="AC114" s="329"/>
      <c r="AD114" s="334"/>
      <c r="AE114" s="322"/>
      <c r="AF114" s="323"/>
      <c r="AG114" s="323"/>
      <c r="AH114" s="324"/>
      <c r="AI114" s="373" t="str">
        <f ca="1">DBCS(INDIRECT("U10対戦スケジュール!c"&amp;(ROW())/2-7))</f>
        <v>４／８／８</v>
      </c>
      <c r="AJ114" s="374"/>
      <c r="AK114" s="374"/>
      <c r="AL114" s="374"/>
      <c r="AM114" s="374"/>
      <c r="AN114" s="374"/>
      <c r="AO114" s="341" t="s">
        <v>144</v>
      </c>
      <c r="AP114" s="342"/>
      <c r="AS114" s="18">
        <v>1</v>
      </c>
      <c r="AT114" s="18">
        <v>5</v>
      </c>
    </row>
    <row r="115" spans="2:46" ht="18" customHeight="1" x14ac:dyDescent="0.15">
      <c r="B115" s="383"/>
      <c r="C115" s="319"/>
      <c r="D115" s="320"/>
      <c r="E115" s="321"/>
      <c r="F115" s="325"/>
      <c r="G115" s="326"/>
      <c r="H115" s="326"/>
      <c r="I115" s="327"/>
      <c r="J115" s="331"/>
      <c r="K115" s="331"/>
      <c r="L115" s="331"/>
      <c r="M115" s="331"/>
      <c r="N115" s="331"/>
      <c r="O115" s="331"/>
      <c r="P115" s="332"/>
      <c r="Q115" s="343"/>
      <c r="R115" s="347"/>
      <c r="S115" s="38"/>
      <c r="T115" s="139" t="s">
        <v>143</v>
      </c>
      <c r="U115" s="38"/>
      <c r="V115" s="343"/>
      <c r="W115" s="347"/>
      <c r="X115" s="335"/>
      <c r="Y115" s="331"/>
      <c r="Z115" s="331"/>
      <c r="AA115" s="331"/>
      <c r="AB115" s="331"/>
      <c r="AC115" s="331"/>
      <c r="AD115" s="336"/>
      <c r="AE115" s="325"/>
      <c r="AF115" s="326"/>
      <c r="AG115" s="326"/>
      <c r="AH115" s="327"/>
      <c r="AI115" s="375"/>
      <c r="AJ115" s="376"/>
      <c r="AK115" s="376"/>
      <c r="AL115" s="376"/>
      <c r="AM115" s="376"/>
      <c r="AN115" s="376"/>
      <c r="AO115" s="343"/>
      <c r="AP115" s="344"/>
    </row>
    <row r="116" spans="2:46" ht="18" customHeight="1" x14ac:dyDescent="0.15">
      <c r="B116" s="383">
        <v>2</v>
      </c>
      <c r="C116" s="319">
        <v>0.39583333333333331</v>
      </c>
      <c r="D116" s="320">
        <v>0.4375</v>
      </c>
      <c r="E116" s="321"/>
      <c r="F116" s="325"/>
      <c r="G116" s="326"/>
      <c r="H116" s="326"/>
      <c r="I116" s="327"/>
      <c r="J116" s="387" t="str">
        <f>IF(AS116="","",VLOOKUP(AS116,U10組合せ!$B$6:$I$14,2*$AS$1+1,FALSE))</f>
        <v>宇都宮北部FCトレ</v>
      </c>
      <c r="K116" s="349"/>
      <c r="L116" s="349"/>
      <c r="M116" s="349"/>
      <c r="N116" s="349"/>
      <c r="O116" s="349"/>
      <c r="P116" s="350"/>
      <c r="Q116" s="388" t="str">
        <f t="shared" ref="Q116" si="48">IF(OR(S116="",S117=""),"",S116+S117)</f>
        <v/>
      </c>
      <c r="R116" s="389"/>
      <c r="S116" s="39"/>
      <c r="T116" s="140" t="s">
        <v>143</v>
      </c>
      <c r="U116" s="39"/>
      <c r="V116" s="388" t="str">
        <f t="shared" ref="V116" si="49">IF(OR(U116="",U117=""),"",U116+U117)</f>
        <v/>
      </c>
      <c r="W116" s="389"/>
      <c r="X116" s="352" t="str">
        <f>IF(AT116="","",VLOOKUP(AT116,U10組合せ!$B$6:$I$14,2*$AS$1+1,FALSE))</f>
        <v>宝木キッカーズ</v>
      </c>
      <c r="Y116" s="349"/>
      <c r="Z116" s="349"/>
      <c r="AA116" s="349"/>
      <c r="AB116" s="349"/>
      <c r="AC116" s="349"/>
      <c r="AD116" s="353"/>
      <c r="AE116" s="325"/>
      <c r="AF116" s="326"/>
      <c r="AG116" s="326"/>
      <c r="AH116" s="327"/>
      <c r="AI116" s="377" t="str">
        <f ca="1">DBCS(INDIRECT("U10対戦スケジュール!c"&amp;(ROW())/2-7))</f>
        <v>３／７／７</v>
      </c>
      <c r="AJ116" s="378"/>
      <c r="AK116" s="378"/>
      <c r="AL116" s="378"/>
      <c r="AM116" s="378"/>
      <c r="AN116" s="378"/>
      <c r="AO116" s="388" t="s">
        <v>144</v>
      </c>
      <c r="AP116" s="399"/>
      <c r="AS116" s="18">
        <v>2</v>
      </c>
      <c r="AT116" s="18">
        <v>6</v>
      </c>
    </row>
    <row r="117" spans="2:46" ht="18" customHeight="1" x14ac:dyDescent="0.15">
      <c r="B117" s="383"/>
      <c r="C117" s="319"/>
      <c r="D117" s="320"/>
      <c r="E117" s="321"/>
      <c r="F117" s="325"/>
      <c r="G117" s="326"/>
      <c r="H117" s="326"/>
      <c r="I117" s="327"/>
      <c r="J117" s="331"/>
      <c r="K117" s="331"/>
      <c r="L117" s="331"/>
      <c r="M117" s="331"/>
      <c r="N117" s="331"/>
      <c r="O117" s="331"/>
      <c r="P117" s="332"/>
      <c r="Q117" s="343"/>
      <c r="R117" s="347"/>
      <c r="S117" s="38"/>
      <c r="T117" s="139" t="s">
        <v>143</v>
      </c>
      <c r="U117" s="38"/>
      <c r="V117" s="343"/>
      <c r="W117" s="347"/>
      <c r="X117" s="335"/>
      <c r="Y117" s="331"/>
      <c r="Z117" s="331"/>
      <c r="AA117" s="331"/>
      <c r="AB117" s="331"/>
      <c r="AC117" s="331"/>
      <c r="AD117" s="336"/>
      <c r="AE117" s="325"/>
      <c r="AF117" s="326"/>
      <c r="AG117" s="326"/>
      <c r="AH117" s="327"/>
      <c r="AI117" s="377"/>
      <c r="AJ117" s="378"/>
      <c r="AK117" s="378"/>
      <c r="AL117" s="378"/>
      <c r="AM117" s="378"/>
      <c r="AN117" s="378"/>
      <c r="AO117" s="343"/>
      <c r="AP117" s="344"/>
    </row>
    <row r="118" spans="2:46" ht="18" customHeight="1" x14ac:dyDescent="0.15">
      <c r="B118" s="383">
        <v>3</v>
      </c>
      <c r="C118" s="319">
        <v>0.41666666666666669</v>
      </c>
      <c r="D118" s="320"/>
      <c r="E118" s="321"/>
      <c r="F118" s="325"/>
      <c r="G118" s="326"/>
      <c r="H118" s="326"/>
      <c r="I118" s="327"/>
      <c r="J118" s="387" t="str">
        <f>IF(AS118="","",VLOOKUP(AS118,U10組合せ!$B$6:$I$14,2*$AS$1+1,FALSE))</f>
        <v>ＳＵＧＡＯ SC</v>
      </c>
      <c r="K118" s="349"/>
      <c r="L118" s="349"/>
      <c r="M118" s="349"/>
      <c r="N118" s="349"/>
      <c r="O118" s="349"/>
      <c r="P118" s="350"/>
      <c r="Q118" s="388" t="str">
        <f t="shared" ref="Q118" si="50">IF(OR(S118="",S119=""),"",S118+S119)</f>
        <v/>
      </c>
      <c r="R118" s="389"/>
      <c r="S118" s="39"/>
      <c r="T118" s="140" t="s">
        <v>143</v>
      </c>
      <c r="U118" s="39"/>
      <c r="V118" s="388" t="str">
        <f t="shared" ref="V118" si="51">IF(OR(U118="",U119=""),"",U118+U119)</f>
        <v/>
      </c>
      <c r="W118" s="389"/>
      <c r="X118" s="352" t="str">
        <f>IF(AT118="","",VLOOKUP(AT118,U10組合せ!$B$6:$I$14,2*$AS$1+1,FALSE))</f>
        <v>みはらSCJr</v>
      </c>
      <c r="Y118" s="349"/>
      <c r="Z118" s="349"/>
      <c r="AA118" s="349"/>
      <c r="AB118" s="349"/>
      <c r="AC118" s="349"/>
      <c r="AD118" s="353"/>
      <c r="AE118" s="325"/>
      <c r="AF118" s="326"/>
      <c r="AG118" s="326"/>
      <c r="AH118" s="327"/>
      <c r="AI118" s="377" t="str">
        <f ca="1">DBCS(INDIRECT("U10対戦スケジュール!c"&amp;(ROW())/2-7))</f>
        <v>６／１／１</v>
      </c>
      <c r="AJ118" s="378"/>
      <c r="AK118" s="378"/>
      <c r="AL118" s="378"/>
      <c r="AM118" s="378"/>
      <c r="AN118" s="378"/>
      <c r="AO118" s="388" t="s">
        <v>144</v>
      </c>
      <c r="AP118" s="399"/>
      <c r="AS118" s="18">
        <v>3</v>
      </c>
      <c r="AT118" s="18">
        <v>7</v>
      </c>
    </row>
    <row r="119" spans="2:46" ht="18" customHeight="1" x14ac:dyDescent="0.15">
      <c r="B119" s="383"/>
      <c r="C119" s="319"/>
      <c r="D119" s="320"/>
      <c r="E119" s="321"/>
      <c r="F119" s="325"/>
      <c r="G119" s="326"/>
      <c r="H119" s="326"/>
      <c r="I119" s="327"/>
      <c r="J119" s="331"/>
      <c r="K119" s="331"/>
      <c r="L119" s="331"/>
      <c r="M119" s="331"/>
      <c r="N119" s="331"/>
      <c r="O119" s="331"/>
      <c r="P119" s="332"/>
      <c r="Q119" s="343"/>
      <c r="R119" s="347"/>
      <c r="S119" s="38"/>
      <c r="T119" s="139" t="s">
        <v>143</v>
      </c>
      <c r="U119" s="38"/>
      <c r="V119" s="343"/>
      <c r="W119" s="347"/>
      <c r="X119" s="335"/>
      <c r="Y119" s="331"/>
      <c r="Z119" s="331"/>
      <c r="AA119" s="331"/>
      <c r="AB119" s="331"/>
      <c r="AC119" s="331"/>
      <c r="AD119" s="336"/>
      <c r="AE119" s="325"/>
      <c r="AF119" s="326"/>
      <c r="AG119" s="326"/>
      <c r="AH119" s="327"/>
      <c r="AI119" s="377"/>
      <c r="AJ119" s="378"/>
      <c r="AK119" s="378"/>
      <c r="AL119" s="378"/>
      <c r="AM119" s="378"/>
      <c r="AN119" s="378"/>
      <c r="AO119" s="343"/>
      <c r="AP119" s="344"/>
    </row>
    <row r="120" spans="2:46" ht="18" customHeight="1" x14ac:dyDescent="0.15">
      <c r="B120" s="383">
        <v>4</v>
      </c>
      <c r="C120" s="319">
        <v>0.4375</v>
      </c>
      <c r="D120" s="320">
        <v>0.4375</v>
      </c>
      <c r="E120" s="321"/>
      <c r="F120" s="325"/>
      <c r="G120" s="326"/>
      <c r="H120" s="326"/>
      <c r="I120" s="327"/>
      <c r="J120" s="387" t="str">
        <f>IF(AS120="","",VLOOKUP(AS120,U10組合せ!$B$6:$I$14,2*$AS$1+1,FALSE))</f>
        <v>S4スペランツァ</v>
      </c>
      <c r="K120" s="349"/>
      <c r="L120" s="349"/>
      <c r="M120" s="349"/>
      <c r="N120" s="349"/>
      <c r="O120" s="349"/>
      <c r="P120" s="350"/>
      <c r="Q120" s="388" t="str">
        <f t="shared" ref="Q120" si="52">IF(OR(S120="",S121=""),"",S120+S121)</f>
        <v/>
      </c>
      <c r="R120" s="389"/>
      <c r="S120" s="39"/>
      <c r="T120" s="140" t="s">
        <v>143</v>
      </c>
      <c r="U120" s="39"/>
      <c r="V120" s="388" t="str">
        <f t="shared" ref="V120" si="53">IF(OR(U120="",U121=""),"",U120+U121)</f>
        <v/>
      </c>
      <c r="W120" s="389"/>
      <c r="X120" s="352" t="str">
        <f>IF(AT120="","",VLOOKUP(AT120,U10組合せ!$B$6:$I$14,2*$AS$1+1,FALSE))</f>
        <v>上河内JSC</v>
      </c>
      <c r="Y120" s="349"/>
      <c r="Z120" s="349"/>
      <c r="AA120" s="349"/>
      <c r="AB120" s="349"/>
      <c r="AC120" s="349"/>
      <c r="AD120" s="353"/>
      <c r="AE120" s="325"/>
      <c r="AF120" s="326"/>
      <c r="AG120" s="326"/>
      <c r="AH120" s="327"/>
      <c r="AI120" s="377" t="str">
        <f ca="1">DBCS(INDIRECT("U10対戦スケジュール!c"&amp;(ROW())/2-7))</f>
        <v>５／９／９</v>
      </c>
      <c r="AJ120" s="378"/>
      <c r="AK120" s="378"/>
      <c r="AL120" s="378"/>
      <c r="AM120" s="378"/>
      <c r="AN120" s="378"/>
      <c r="AO120" s="388" t="s">
        <v>144</v>
      </c>
      <c r="AP120" s="399"/>
      <c r="AS120" s="18">
        <v>4</v>
      </c>
      <c r="AT120" s="18">
        <v>8</v>
      </c>
    </row>
    <row r="121" spans="2:46" ht="18" customHeight="1" x14ac:dyDescent="0.15">
      <c r="B121" s="383"/>
      <c r="C121" s="319"/>
      <c r="D121" s="320"/>
      <c r="E121" s="321"/>
      <c r="F121" s="325"/>
      <c r="G121" s="326"/>
      <c r="H121" s="326"/>
      <c r="I121" s="327"/>
      <c r="J121" s="331"/>
      <c r="K121" s="331"/>
      <c r="L121" s="331"/>
      <c r="M121" s="331"/>
      <c r="N121" s="331"/>
      <c r="O121" s="331"/>
      <c r="P121" s="332"/>
      <c r="Q121" s="343"/>
      <c r="R121" s="347"/>
      <c r="S121" s="38"/>
      <c r="T121" s="139" t="s">
        <v>143</v>
      </c>
      <c r="U121" s="38"/>
      <c r="V121" s="343"/>
      <c r="W121" s="347"/>
      <c r="X121" s="335"/>
      <c r="Y121" s="331"/>
      <c r="Z121" s="331"/>
      <c r="AA121" s="331"/>
      <c r="AB121" s="331"/>
      <c r="AC121" s="331"/>
      <c r="AD121" s="336"/>
      <c r="AE121" s="325"/>
      <c r="AF121" s="326"/>
      <c r="AG121" s="326"/>
      <c r="AH121" s="327"/>
      <c r="AI121" s="377"/>
      <c r="AJ121" s="378"/>
      <c r="AK121" s="378"/>
      <c r="AL121" s="378"/>
      <c r="AM121" s="378"/>
      <c r="AN121" s="378"/>
      <c r="AO121" s="343"/>
      <c r="AP121" s="344"/>
    </row>
    <row r="122" spans="2:46" ht="18" customHeight="1" x14ac:dyDescent="0.15">
      <c r="B122" s="383"/>
      <c r="C122" s="319"/>
      <c r="D122" s="320"/>
      <c r="E122" s="321"/>
      <c r="F122" s="325"/>
      <c r="G122" s="326"/>
      <c r="H122" s="326"/>
      <c r="I122" s="327"/>
      <c r="J122" s="387" t="str">
        <f>IF(AS122="","",VLOOKUP(AS122,U10組合せ!$B$6:$I$14,2*$AS$1+1,FALSE))</f>
        <v/>
      </c>
      <c r="K122" s="349"/>
      <c r="L122" s="349"/>
      <c r="M122" s="349"/>
      <c r="N122" s="349"/>
      <c r="O122" s="349"/>
      <c r="P122" s="350"/>
      <c r="Q122" s="388" t="str">
        <f t="shared" ref="Q122" si="54">IF(OR(S122="",S123=""),"",S122+S123)</f>
        <v/>
      </c>
      <c r="R122" s="389"/>
      <c r="S122" s="39"/>
      <c r="T122" s="140" t="s">
        <v>143</v>
      </c>
      <c r="U122" s="39"/>
      <c r="V122" s="388" t="str">
        <f t="shared" ref="V122" si="55">IF(OR(U122="",U123=""),"",U122+U123)</f>
        <v/>
      </c>
      <c r="W122" s="389"/>
      <c r="X122" s="352" t="str">
        <f>IF(AT122="","",VLOOKUP(AT122,U10組合せ!$B$6:$I$14,2*$AS$1+1,FALSE))</f>
        <v/>
      </c>
      <c r="Y122" s="349"/>
      <c r="Z122" s="349"/>
      <c r="AA122" s="349"/>
      <c r="AB122" s="349"/>
      <c r="AC122" s="349"/>
      <c r="AD122" s="353"/>
      <c r="AE122" s="325"/>
      <c r="AF122" s="326"/>
      <c r="AG122" s="326"/>
      <c r="AH122" s="327"/>
      <c r="AI122" s="377"/>
      <c r="AJ122" s="378"/>
      <c r="AK122" s="378"/>
      <c r="AL122" s="378"/>
      <c r="AM122" s="378"/>
      <c r="AN122" s="378"/>
      <c r="AO122" s="388"/>
      <c r="AP122" s="399"/>
    </row>
    <row r="123" spans="2:46" ht="18" customHeight="1" x14ac:dyDescent="0.15">
      <c r="B123" s="383"/>
      <c r="C123" s="319"/>
      <c r="D123" s="320"/>
      <c r="E123" s="321"/>
      <c r="F123" s="325"/>
      <c r="G123" s="326"/>
      <c r="H123" s="326"/>
      <c r="I123" s="327"/>
      <c r="J123" s="331"/>
      <c r="K123" s="331"/>
      <c r="L123" s="331"/>
      <c r="M123" s="331"/>
      <c r="N123" s="331"/>
      <c r="O123" s="331"/>
      <c r="P123" s="332"/>
      <c r="Q123" s="343"/>
      <c r="R123" s="347"/>
      <c r="S123" s="38"/>
      <c r="T123" s="139" t="s">
        <v>143</v>
      </c>
      <c r="U123" s="38"/>
      <c r="V123" s="343"/>
      <c r="W123" s="347"/>
      <c r="X123" s="335"/>
      <c r="Y123" s="331"/>
      <c r="Z123" s="331"/>
      <c r="AA123" s="331"/>
      <c r="AB123" s="331"/>
      <c r="AC123" s="331"/>
      <c r="AD123" s="336"/>
      <c r="AE123" s="325"/>
      <c r="AF123" s="326"/>
      <c r="AG123" s="326"/>
      <c r="AH123" s="327"/>
      <c r="AI123" s="377"/>
      <c r="AJ123" s="378"/>
      <c r="AK123" s="378"/>
      <c r="AL123" s="378"/>
      <c r="AM123" s="378"/>
      <c r="AN123" s="378"/>
      <c r="AO123" s="343"/>
      <c r="AP123" s="344"/>
    </row>
    <row r="124" spans="2:46" ht="18" customHeight="1" x14ac:dyDescent="0.15">
      <c r="B124" s="383"/>
      <c r="C124" s="319"/>
      <c r="D124" s="320"/>
      <c r="E124" s="321"/>
      <c r="F124" s="325"/>
      <c r="G124" s="326"/>
      <c r="H124" s="326"/>
      <c r="I124" s="327"/>
      <c r="J124" s="387" t="str">
        <f>IF(AS124="","",VLOOKUP(AS124,U10組合せ!$B$6:$I$14,2*$AS$1+1,FALSE))</f>
        <v/>
      </c>
      <c r="K124" s="349"/>
      <c r="L124" s="349"/>
      <c r="M124" s="349"/>
      <c r="N124" s="349"/>
      <c r="O124" s="349"/>
      <c r="P124" s="350"/>
      <c r="Q124" s="388" t="str">
        <f t="shared" ref="Q124" si="56">IF(OR(S124="",S125=""),"",S124+S125)</f>
        <v/>
      </c>
      <c r="R124" s="389"/>
      <c r="S124" s="39"/>
      <c r="T124" s="140" t="s">
        <v>143</v>
      </c>
      <c r="U124" s="39"/>
      <c r="V124" s="388" t="str">
        <f t="shared" ref="V124" si="57">IF(OR(U124="",U125=""),"",U124+U125)</f>
        <v/>
      </c>
      <c r="W124" s="389"/>
      <c r="X124" s="352" t="str">
        <f>IF(AT124="","",VLOOKUP(AT124,U10組合せ!$B$6:$I$14,2*$AS$1+1,FALSE))</f>
        <v/>
      </c>
      <c r="Y124" s="349"/>
      <c r="Z124" s="349"/>
      <c r="AA124" s="349"/>
      <c r="AB124" s="349"/>
      <c r="AC124" s="349"/>
      <c r="AD124" s="353"/>
      <c r="AE124" s="325"/>
      <c r="AF124" s="326"/>
      <c r="AG124" s="326"/>
      <c r="AH124" s="327"/>
      <c r="AI124" s="377"/>
      <c r="AJ124" s="378"/>
      <c r="AK124" s="378"/>
      <c r="AL124" s="378"/>
      <c r="AM124" s="378"/>
      <c r="AN124" s="378"/>
      <c r="AO124" s="388"/>
      <c r="AP124" s="399"/>
    </row>
    <row r="125" spans="2:46" ht="18" customHeight="1" x14ac:dyDescent="0.15">
      <c r="B125" s="383"/>
      <c r="C125" s="319"/>
      <c r="D125" s="320"/>
      <c r="E125" s="321"/>
      <c r="F125" s="325"/>
      <c r="G125" s="326"/>
      <c r="H125" s="326"/>
      <c r="I125" s="327"/>
      <c r="J125" s="331"/>
      <c r="K125" s="331"/>
      <c r="L125" s="331"/>
      <c r="M125" s="331"/>
      <c r="N125" s="331"/>
      <c r="O125" s="331"/>
      <c r="P125" s="332"/>
      <c r="Q125" s="343"/>
      <c r="R125" s="347"/>
      <c r="S125" s="38"/>
      <c r="T125" s="139" t="s">
        <v>143</v>
      </c>
      <c r="U125" s="38"/>
      <c r="V125" s="343"/>
      <c r="W125" s="347"/>
      <c r="X125" s="335"/>
      <c r="Y125" s="331"/>
      <c r="Z125" s="331"/>
      <c r="AA125" s="331"/>
      <c r="AB125" s="331"/>
      <c r="AC125" s="331"/>
      <c r="AD125" s="336"/>
      <c r="AE125" s="325"/>
      <c r="AF125" s="326"/>
      <c r="AG125" s="326"/>
      <c r="AH125" s="327"/>
      <c r="AI125" s="377"/>
      <c r="AJ125" s="378"/>
      <c r="AK125" s="378"/>
      <c r="AL125" s="378"/>
      <c r="AM125" s="378"/>
      <c r="AN125" s="378"/>
      <c r="AO125" s="343"/>
      <c r="AP125" s="344"/>
    </row>
    <row r="126" spans="2:46" ht="18" customHeight="1" x14ac:dyDescent="0.15">
      <c r="B126" s="383"/>
      <c r="C126" s="319"/>
      <c r="D126" s="320"/>
      <c r="E126" s="321"/>
      <c r="F126" s="325"/>
      <c r="G126" s="326"/>
      <c r="H126" s="326"/>
      <c r="I126" s="327"/>
      <c r="J126" s="387" t="str">
        <f>IF(AS126="","",VLOOKUP(AS126,U10組合せ!$B$6:$I$14,2*$AS$1+1,FALSE))</f>
        <v/>
      </c>
      <c r="K126" s="349"/>
      <c r="L126" s="349"/>
      <c r="M126" s="349"/>
      <c r="N126" s="349"/>
      <c r="O126" s="349"/>
      <c r="P126" s="350"/>
      <c r="Q126" s="388" t="str">
        <f t="shared" ref="Q126" si="58">IF(OR(S126="",S127=""),"",S126+S127)</f>
        <v/>
      </c>
      <c r="R126" s="389"/>
      <c r="S126" s="39"/>
      <c r="T126" s="140" t="s">
        <v>143</v>
      </c>
      <c r="U126" s="39"/>
      <c r="V126" s="388" t="str">
        <f t="shared" ref="V126" si="59">IF(OR(U126="",U127=""),"",U126+U127)</f>
        <v/>
      </c>
      <c r="W126" s="389"/>
      <c r="X126" s="352" t="str">
        <f>IF(AT126="","",VLOOKUP(AT126,U10組合せ!$B$6:$I$14,2*$AS$1+1,FALSE))</f>
        <v/>
      </c>
      <c r="Y126" s="349"/>
      <c r="Z126" s="349"/>
      <c r="AA126" s="349"/>
      <c r="AB126" s="349"/>
      <c r="AC126" s="349"/>
      <c r="AD126" s="353"/>
      <c r="AE126" s="325"/>
      <c r="AF126" s="326"/>
      <c r="AG126" s="326"/>
      <c r="AH126" s="327"/>
      <c r="AI126" s="377"/>
      <c r="AJ126" s="378"/>
      <c r="AK126" s="378"/>
      <c r="AL126" s="378"/>
      <c r="AM126" s="378"/>
      <c r="AN126" s="378"/>
      <c r="AO126" s="388"/>
      <c r="AP126" s="399"/>
    </row>
    <row r="127" spans="2:46" ht="18" customHeight="1" x14ac:dyDescent="0.15">
      <c r="B127" s="383"/>
      <c r="C127" s="319"/>
      <c r="D127" s="320"/>
      <c r="E127" s="321"/>
      <c r="F127" s="325"/>
      <c r="G127" s="326"/>
      <c r="H127" s="326"/>
      <c r="I127" s="327"/>
      <c r="J127" s="331"/>
      <c r="K127" s="331"/>
      <c r="L127" s="331"/>
      <c r="M127" s="331"/>
      <c r="N127" s="331"/>
      <c r="O127" s="331"/>
      <c r="P127" s="332"/>
      <c r="Q127" s="343"/>
      <c r="R127" s="347"/>
      <c r="S127" s="38"/>
      <c r="T127" s="139" t="s">
        <v>143</v>
      </c>
      <c r="U127" s="38"/>
      <c r="V127" s="343"/>
      <c r="W127" s="347"/>
      <c r="X127" s="335"/>
      <c r="Y127" s="331"/>
      <c r="Z127" s="331"/>
      <c r="AA127" s="331"/>
      <c r="AB127" s="331"/>
      <c r="AC127" s="331"/>
      <c r="AD127" s="336"/>
      <c r="AE127" s="325"/>
      <c r="AF127" s="326"/>
      <c r="AG127" s="326"/>
      <c r="AH127" s="327"/>
      <c r="AI127" s="377"/>
      <c r="AJ127" s="378"/>
      <c r="AK127" s="378"/>
      <c r="AL127" s="378"/>
      <c r="AM127" s="378"/>
      <c r="AN127" s="378"/>
      <c r="AO127" s="343"/>
      <c r="AP127" s="344"/>
    </row>
    <row r="128" spans="2:46" ht="18" customHeight="1" x14ac:dyDescent="0.15">
      <c r="B128" s="383"/>
      <c r="C128" s="319"/>
      <c r="D128" s="320"/>
      <c r="E128" s="321"/>
      <c r="F128" s="325"/>
      <c r="G128" s="326"/>
      <c r="H128" s="326"/>
      <c r="I128" s="327"/>
      <c r="J128" s="348" t="str">
        <f>IF(AS128="","",VLOOKUP(AS128,U10組合せ!$B$6:$I$14,2*$AS$1+1,FALSE))</f>
        <v/>
      </c>
      <c r="K128" s="349"/>
      <c r="L128" s="349"/>
      <c r="M128" s="349"/>
      <c r="N128" s="349"/>
      <c r="O128" s="349"/>
      <c r="P128" s="350"/>
      <c r="Q128" s="388" t="str">
        <f t="shared" ref="Q128" si="60">IF(OR(S128="",S129=""),"",S128+S129)</f>
        <v/>
      </c>
      <c r="R128" s="389"/>
      <c r="S128" s="39"/>
      <c r="T128" s="140" t="s">
        <v>143</v>
      </c>
      <c r="U128" s="39"/>
      <c r="V128" s="388" t="str">
        <f t="shared" ref="V128" si="61">IF(OR(U128="",U129=""),"",U128+U129)</f>
        <v/>
      </c>
      <c r="W128" s="389"/>
      <c r="X128" s="352" t="str">
        <f>IF(AT128="","",VLOOKUP(AT128,U10組合せ!$B$6:$I$14,2*$AS$1+1,FALSE))</f>
        <v/>
      </c>
      <c r="Y128" s="349"/>
      <c r="Z128" s="349"/>
      <c r="AA128" s="349"/>
      <c r="AB128" s="349"/>
      <c r="AC128" s="349"/>
      <c r="AD128" s="353"/>
      <c r="AE128" s="325"/>
      <c r="AF128" s="326"/>
      <c r="AG128" s="326"/>
      <c r="AH128" s="327"/>
      <c r="AI128" s="377"/>
      <c r="AJ128" s="378"/>
      <c r="AK128" s="378"/>
      <c r="AL128" s="378"/>
      <c r="AM128" s="378"/>
      <c r="AN128" s="378"/>
      <c r="AO128" s="388"/>
      <c r="AP128" s="399"/>
    </row>
    <row r="129" spans="1:46" ht="18" customHeight="1" x14ac:dyDescent="0.15">
      <c r="B129" s="383"/>
      <c r="C129" s="319"/>
      <c r="D129" s="320"/>
      <c r="E129" s="321"/>
      <c r="F129" s="325"/>
      <c r="G129" s="326"/>
      <c r="H129" s="326"/>
      <c r="I129" s="327"/>
      <c r="J129" s="351"/>
      <c r="K129" s="331"/>
      <c r="L129" s="331"/>
      <c r="M129" s="331"/>
      <c r="N129" s="331"/>
      <c r="O129" s="331"/>
      <c r="P129" s="332"/>
      <c r="Q129" s="343"/>
      <c r="R129" s="347"/>
      <c r="S129" s="38"/>
      <c r="T129" s="139" t="s">
        <v>143</v>
      </c>
      <c r="U129" s="38"/>
      <c r="V129" s="343"/>
      <c r="W129" s="347"/>
      <c r="X129" s="335"/>
      <c r="Y129" s="331"/>
      <c r="Z129" s="331"/>
      <c r="AA129" s="331"/>
      <c r="AB129" s="331"/>
      <c r="AC129" s="331"/>
      <c r="AD129" s="336"/>
      <c r="AE129" s="325"/>
      <c r="AF129" s="326"/>
      <c r="AG129" s="326"/>
      <c r="AH129" s="327"/>
      <c r="AI129" s="377"/>
      <c r="AJ129" s="378"/>
      <c r="AK129" s="378"/>
      <c r="AL129" s="378"/>
      <c r="AM129" s="378"/>
      <c r="AN129" s="378"/>
      <c r="AO129" s="343"/>
      <c r="AP129" s="344"/>
    </row>
    <row r="130" spans="1:46" s="16" customFormat="1" ht="18" customHeight="1" x14ac:dyDescent="0.15">
      <c r="A130" s="23"/>
      <c r="B130" s="382"/>
      <c r="C130" s="316"/>
      <c r="D130" s="317"/>
      <c r="E130" s="318"/>
      <c r="F130" s="404"/>
      <c r="G130" s="405"/>
      <c r="H130" s="405"/>
      <c r="I130" s="406"/>
      <c r="J130" s="394" t="str">
        <f>IF(AS130="","",VLOOKUP(AS130,U10組合せ!$B$6:$I$14,2*$AS$1+1,FALSE))</f>
        <v/>
      </c>
      <c r="K130" s="395"/>
      <c r="L130" s="395"/>
      <c r="M130" s="395"/>
      <c r="N130" s="395"/>
      <c r="O130" s="395"/>
      <c r="P130" s="396"/>
      <c r="Q130" s="345" t="str">
        <f t="shared" ref="Q130" si="62">IF(OR(S130="",S131=""),"",S130+S131)</f>
        <v/>
      </c>
      <c r="R130" s="346"/>
      <c r="S130" s="37"/>
      <c r="T130" s="138" t="s">
        <v>143</v>
      </c>
      <c r="U130" s="37"/>
      <c r="V130" s="345" t="str">
        <f t="shared" ref="V130" si="63">IF(OR(U130="",U131=""),"",U130+U131)</f>
        <v/>
      </c>
      <c r="W130" s="346"/>
      <c r="X130" s="400" t="str">
        <f>IF(AT130="","",VLOOKUP(AT130,U10組合せ!$B$6:$I$14,2*$AS$1+1,FALSE))</f>
        <v/>
      </c>
      <c r="Y130" s="395"/>
      <c r="Z130" s="395"/>
      <c r="AA130" s="395"/>
      <c r="AB130" s="395"/>
      <c r="AC130" s="395"/>
      <c r="AD130" s="401"/>
      <c r="AE130" s="404"/>
      <c r="AF130" s="405"/>
      <c r="AG130" s="405"/>
      <c r="AH130" s="406"/>
      <c r="AI130" s="375"/>
      <c r="AJ130" s="379"/>
      <c r="AK130" s="379"/>
      <c r="AL130" s="379"/>
      <c r="AM130" s="379"/>
      <c r="AN130" s="379"/>
      <c r="AO130" s="345"/>
      <c r="AP130" s="412"/>
      <c r="AQ130" s="17"/>
      <c r="AS130" s="46"/>
      <c r="AT130" s="46"/>
    </row>
    <row r="131" spans="1:46" ht="18" customHeight="1" thickBot="1" x14ac:dyDescent="0.2">
      <c r="B131" s="384"/>
      <c r="C131" s="414"/>
      <c r="D131" s="415"/>
      <c r="E131" s="416"/>
      <c r="F131" s="407"/>
      <c r="G131" s="408"/>
      <c r="H131" s="408"/>
      <c r="I131" s="409"/>
      <c r="J131" s="397"/>
      <c r="K131" s="397"/>
      <c r="L131" s="397"/>
      <c r="M131" s="397"/>
      <c r="N131" s="397"/>
      <c r="O131" s="397"/>
      <c r="P131" s="398"/>
      <c r="Q131" s="410"/>
      <c r="R131" s="411"/>
      <c r="S131" s="40"/>
      <c r="T131" s="141" t="s">
        <v>143</v>
      </c>
      <c r="U131" s="40"/>
      <c r="V131" s="410"/>
      <c r="W131" s="411"/>
      <c r="X131" s="402"/>
      <c r="Y131" s="397"/>
      <c r="Z131" s="397"/>
      <c r="AA131" s="397"/>
      <c r="AB131" s="397"/>
      <c r="AC131" s="397"/>
      <c r="AD131" s="403"/>
      <c r="AE131" s="407"/>
      <c r="AF131" s="408"/>
      <c r="AG131" s="408"/>
      <c r="AH131" s="409"/>
      <c r="AI131" s="380"/>
      <c r="AJ131" s="381"/>
      <c r="AK131" s="381"/>
      <c r="AL131" s="381"/>
      <c r="AM131" s="381"/>
      <c r="AN131" s="381"/>
      <c r="AO131" s="410"/>
      <c r="AP131" s="413"/>
    </row>
    <row r="132" spans="1:46" ht="18" customHeight="1" thickBot="1" x14ac:dyDescent="0.2">
      <c r="B132" s="24"/>
      <c r="C132" s="25"/>
      <c r="D132" s="25"/>
      <c r="E132" s="25"/>
      <c r="F132" s="24"/>
      <c r="G132" s="24"/>
      <c r="H132" s="24"/>
      <c r="I132" s="24"/>
      <c r="J132" s="24"/>
      <c r="K132" s="31"/>
      <c r="L132" s="31"/>
      <c r="M132" s="32"/>
      <c r="N132" s="33"/>
      <c r="O132" s="32"/>
      <c r="P132" s="31"/>
      <c r="Q132" s="31"/>
      <c r="R132" s="24"/>
      <c r="S132" s="24"/>
      <c r="T132" s="24"/>
      <c r="U132" s="24"/>
      <c r="V132" s="24"/>
      <c r="W132" s="41"/>
      <c r="X132" s="41"/>
      <c r="Y132" s="41"/>
      <c r="Z132" s="41"/>
      <c r="AA132" s="41"/>
      <c r="AB132" s="41"/>
      <c r="AC132" s="45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16"/>
    </row>
    <row r="133" spans="1:46" ht="18" customHeight="1" thickBot="1" x14ac:dyDescent="0.2">
      <c r="B133" s="18"/>
      <c r="C133" s="18"/>
      <c r="D133" s="313" t="s">
        <v>145</v>
      </c>
      <c r="E133" s="314"/>
      <c r="F133" s="314"/>
      <c r="G133" s="314"/>
      <c r="H133" s="314"/>
      <c r="I133" s="314"/>
      <c r="J133" s="314" t="s">
        <v>139</v>
      </c>
      <c r="K133" s="314"/>
      <c r="L133" s="314"/>
      <c r="M133" s="314"/>
      <c r="N133" s="314"/>
      <c r="O133" s="314"/>
      <c r="P133" s="314"/>
      <c r="Q133" s="314"/>
      <c r="R133" s="314" t="s">
        <v>146</v>
      </c>
      <c r="S133" s="314"/>
      <c r="T133" s="314"/>
      <c r="U133" s="314"/>
      <c r="V133" s="314"/>
      <c r="W133" s="314"/>
      <c r="X133" s="314"/>
      <c r="Y133" s="314"/>
      <c r="Z133" s="314"/>
      <c r="AA133" s="314" t="s">
        <v>147</v>
      </c>
      <c r="AB133" s="314"/>
      <c r="AC133" s="314"/>
      <c r="AD133" s="314" t="s">
        <v>148</v>
      </c>
      <c r="AE133" s="314"/>
      <c r="AF133" s="314"/>
      <c r="AG133" s="314"/>
      <c r="AH133" s="314"/>
      <c r="AI133" s="314"/>
      <c r="AJ133" s="314"/>
      <c r="AK133" s="314"/>
      <c r="AL133" s="314"/>
      <c r="AM133" s="315"/>
      <c r="AN133" s="18"/>
      <c r="AO133" s="18"/>
      <c r="AP133" s="18"/>
    </row>
    <row r="134" spans="1:46" ht="18" customHeight="1" x14ac:dyDescent="0.15">
      <c r="B134" s="18"/>
      <c r="C134" s="18"/>
      <c r="D134" s="354" t="s">
        <v>150</v>
      </c>
      <c r="E134" s="355"/>
      <c r="F134" s="355"/>
      <c r="G134" s="355"/>
      <c r="H134" s="355"/>
      <c r="I134" s="355"/>
      <c r="J134" s="356"/>
      <c r="K134" s="356"/>
      <c r="L134" s="356"/>
      <c r="M134" s="356"/>
      <c r="N134" s="356"/>
      <c r="O134" s="356"/>
      <c r="P134" s="356"/>
      <c r="Q134" s="356"/>
      <c r="R134" s="356"/>
      <c r="S134" s="356"/>
      <c r="T134" s="356"/>
      <c r="U134" s="356"/>
      <c r="V134" s="356"/>
      <c r="W134" s="356"/>
      <c r="X134" s="356"/>
      <c r="Y134" s="356"/>
      <c r="Z134" s="356"/>
      <c r="AA134" s="357"/>
      <c r="AB134" s="357"/>
      <c r="AC134" s="357"/>
      <c r="AD134" s="358"/>
      <c r="AE134" s="358"/>
      <c r="AF134" s="358"/>
      <c r="AG134" s="358"/>
      <c r="AH134" s="358"/>
      <c r="AI134" s="358"/>
      <c r="AJ134" s="358"/>
      <c r="AK134" s="358"/>
      <c r="AL134" s="358"/>
      <c r="AM134" s="359"/>
      <c r="AN134" s="18"/>
      <c r="AO134" s="18"/>
      <c r="AP134" s="18"/>
    </row>
    <row r="135" spans="1:46" ht="18" customHeight="1" x14ac:dyDescent="0.15">
      <c r="B135" s="18"/>
      <c r="C135" s="18"/>
      <c r="D135" s="360" t="s">
        <v>150</v>
      </c>
      <c r="E135" s="361"/>
      <c r="F135" s="361"/>
      <c r="G135" s="361"/>
      <c r="H135" s="361"/>
      <c r="I135" s="361"/>
      <c r="J135" s="361"/>
      <c r="K135" s="361"/>
      <c r="L135" s="361"/>
      <c r="M135" s="361"/>
      <c r="N135" s="361"/>
      <c r="O135" s="361"/>
      <c r="P135" s="361"/>
      <c r="Q135" s="361"/>
      <c r="R135" s="361"/>
      <c r="S135" s="361"/>
      <c r="T135" s="361"/>
      <c r="U135" s="361"/>
      <c r="V135" s="361"/>
      <c r="W135" s="361"/>
      <c r="X135" s="361"/>
      <c r="Y135" s="361"/>
      <c r="Z135" s="361"/>
      <c r="AA135" s="361"/>
      <c r="AB135" s="361"/>
      <c r="AC135" s="361"/>
      <c r="AD135" s="362"/>
      <c r="AE135" s="362"/>
      <c r="AF135" s="362"/>
      <c r="AG135" s="362"/>
      <c r="AH135" s="362"/>
      <c r="AI135" s="362"/>
      <c r="AJ135" s="362"/>
      <c r="AK135" s="362"/>
      <c r="AL135" s="362"/>
      <c r="AM135" s="363"/>
      <c r="AN135" s="18"/>
      <c r="AO135" s="18"/>
      <c r="AP135" s="18"/>
    </row>
    <row r="136" spans="1:46" ht="18" customHeight="1" thickBot="1" x14ac:dyDescent="0.2">
      <c r="B136" s="18"/>
      <c r="C136" s="18"/>
      <c r="D136" s="364" t="s">
        <v>150</v>
      </c>
      <c r="E136" s="365"/>
      <c r="F136" s="365"/>
      <c r="G136" s="365"/>
      <c r="H136" s="365"/>
      <c r="I136" s="365"/>
      <c r="J136" s="365"/>
      <c r="K136" s="365"/>
      <c r="L136" s="365"/>
      <c r="M136" s="365"/>
      <c r="N136" s="365"/>
      <c r="O136" s="365"/>
      <c r="P136" s="365"/>
      <c r="Q136" s="365"/>
      <c r="R136" s="365"/>
      <c r="S136" s="365"/>
      <c r="T136" s="365"/>
      <c r="U136" s="365"/>
      <c r="V136" s="365"/>
      <c r="W136" s="365"/>
      <c r="X136" s="365"/>
      <c r="Y136" s="365"/>
      <c r="Z136" s="365"/>
      <c r="AA136" s="365"/>
      <c r="AB136" s="365"/>
      <c r="AC136" s="365"/>
      <c r="AD136" s="366"/>
      <c r="AE136" s="366"/>
      <c r="AF136" s="366"/>
      <c r="AG136" s="366"/>
      <c r="AH136" s="366"/>
      <c r="AI136" s="366"/>
      <c r="AJ136" s="366"/>
      <c r="AK136" s="366"/>
      <c r="AL136" s="366"/>
      <c r="AM136" s="367"/>
      <c r="AN136" s="18"/>
      <c r="AO136" s="18"/>
      <c r="AP136" s="18"/>
    </row>
  </sheetData>
  <mergeCells count="576">
    <mergeCell ref="C11:E11"/>
    <mergeCell ref="F11:I11"/>
    <mergeCell ref="J11:P11"/>
    <mergeCell ref="Q11:W11"/>
    <mergeCell ref="X11:AD11"/>
    <mergeCell ref="AE11:AH11"/>
    <mergeCell ref="AI11:AN11"/>
    <mergeCell ref="AO11:AP11"/>
    <mergeCell ref="AM4:AO4"/>
    <mergeCell ref="AC4:AF4"/>
    <mergeCell ref="AG4:AL4"/>
    <mergeCell ref="C8:D8"/>
    <mergeCell ref="E8:N8"/>
    <mergeCell ref="Q8:R8"/>
    <mergeCell ref="S8:AB8"/>
    <mergeCell ref="AE8:AF8"/>
    <mergeCell ref="AG8:AP8"/>
    <mergeCell ref="C7:D7"/>
    <mergeCell ref="E7:N7"/>
    <mergeCell ref="Q7:R7"/>
    <mergeCell ref="S7:AB7"/>
    <mergeCell ref="AE7:AF7"/>
    <mergeCell ref="AG7:AP7"/>
    <mergeCell ref="C4:F4"/>
    <mergeCell ref="C14:E15"/>
    <mergeCell ref="J14:P15"/>
    <mergeCell ref="X14:AD15"/>
    <mergeCell ref="AE14:AH15"/>
    <mergeCell ref="AI14:AN15"/>
    <mergeCell ref="C12:E13"/>
    <mergeCell ref="J12:P13"/>
    <mergeCell ref="X12:AD13"/>
    <mergeCell ref="AE12:AH13"/>
    <mergeCell ref="AI12:AN13"/>
    <mergeCell ref="F12:I13"/>
    <mergeCell ref="F14:I15"/>
    <mergeCell ref="V14:W15"/>
    <mergeCell ref="C18:E19"/>
    <mergeCell ref="J18:P19"/>
    <mergeCell ref="X18:AD19"/>
    <mergeCell ref="AE18:AH19"/>
    <mergeCell ref="AI18:AN19"/>
    <mergeCell ref="C16:E17"/>
    <mergeCell ref="J16:P17"/>
    <mergeCell ref="X16:AD17"/>
    <mergeCell ref="AE16:AH17"/>
    <mergeCell ref="AI16:AN17"/>
    <mergeCell ref="F18:I19"/>
    <mergeCell ref="V16:W17"/>
    <mergeCell ref="C22:E23"/>
    <mergeCell ref="J22:P23"/>
    <mergeCell ref="X22:AD23"/>
    <mergeCell ref="AE22:AH23"/>
    <mergeCell ref="AI22:AN23"/>
    <mergeCell ref="C20:E21"/>
    <mergeCell ref="J20:P21"/>
    <mergeCell ref="X20:AD21"/>
    <mergeCell ref="AE20:AH21"/>
    <mergeCell ref="AI20:AN21"/>
    <mergeCell ref="Q20:R21"/>
    <mergeCell ref="F20:I21"/>
    <mergeCell ref="C26:E27"/>
    <mergeCell ref="J26:P27"/>
    <mergeCell ref="X26:AD27"/>
    <mergeCell ref="AE26:AH27"/>
    <mergeCell ref="C28:E29"/>
    <mergeCell ref="J28:P29"/>
    <mergeCell ref="X28:AD29"/>
    <mergeCell ref="AE28:AH29"/>
    <mergeCell ref="C24:E25"/>
    <mergeCell ref="J24:P25"/>
    <mergeCell ref="X24:AD25"/>
    <mergeCell ref="AE24:AH25"/>
    <mergeCell ref="Q28:R29"/>
    <mergeCell ref="C46:E47"/>
    <mergeCell ref="F46:I47"/>
    <mergeCell ref="J46:P47"/>
    <mergeCell ref="X46:AD47"/>
    <mergeCell ref="Q46:R47"/>
    <mergeCell ref="AO46:AP47"/>
    <mergeCell ref="V46:W47"/>
    <mergeCell ref="AE46:AH47"/>
    <mergeCell ref="AI46:AN47"/>
    <mergeCell ref="C52:E53"/>
    <mergeCell ref="F52:I53"/>
    <mergeCell ref="J52:P53"/>
    <mergeCell ref="X52:AD53"/>
    <mergeCell ref="V52:W53"/>
    <mergeCell ref="AE52:AH53"/>
    <mergeCell ref="AI52:AN53"/>
    <mergeCell ref="Q48:R49"/>
    <mergeCell ref="AO48:AP49"/>
    <mergeCell ref="C50:E51"/>
    <mergeCell ref="F50:I51"/>
    <mergeCell ref="J50:P51"/>
    <mergeCell ref="X50:AD51"/>
    <mergeCell ref="Q50:R51"/>
    <mergeCell ref="AO50:AP51"/>
    <mergeCell ref="V50:W51"/>
    <mergeCell ref="AE50:AH51"/>
    <mergeCell ref="AI50:AN51"/>
    <mergeCell ref="C48:E49"/>
    <mergeCell ref="F48:I49"/>
    <mergeCell ref="J48:P49"/>
    <mergeCell ref="X48:AD49"/>
    <mergeCell ref="V48:W49"/>
    <mergeCell ref="AE48:AH49"/>
    <mergeCell ref="C54:E55"/>
    <mergeCell ref="F54:I55"/>
    <mergeCell ref="J54:P55"/>
    <mergeCell ref="X54:AD55"/>
    <mergeCell ref="Q54:R55"/>
    <mergeCell ref="AO54:AP55"/>
    <mergeCell ref="V54:W55"/>
    <mergeCell ref="AE54:AH55"/>
    <mergeCell ref="AI54:AN55"/>
    <mergeCell ref="C62:E63"/>
    <mergeCell ref="F62:I63"/>
    <mergeCell ref="J62:P63"/>
    <mergeCell ref="X62:AD63"/>
    <mergeCell ref="V62:W63"/>
    <mergeCell ref="AE62:AH63"/>
    <mergeCell ref="Q56:R57"/>
    <mergeCell ref="AO56:AP57"/>
    <mergeCell ref="C58:E59"/>
    <mergeCell ref="F58:I59"/>
    <mergeCell ref="J58:P59"/>
    <mergeCell ref="X58:AD59"/>
    <mergeCell ref="Q58:R59"/>
    <mergeCell ref="AO58:AP59"/>
    <mergeCell ref="V58:W59"/>
    <mergeCell ref="AE58:AH59"/>
    <mergeCell ref="AI58:AN59"/>
    <mergeCell ref="C56:E57"/>
    <mergeCell ref="F56:I57"/>
    <mergeCell ref="J56:P57"/>
    <mergeCell ref="X56:AD57"/>
    <mergeCell ref="V56:W57"/>
    <mergeCell ref="AE56:AH57"/>
    <mergeCell ref="AI56:AN57"/>
    <mergeCell ref="C82:E83"/>
    <mergeCell ref="F82:I83"/>
    <mergeCell ref="J82:P83"/>
    <mergeCell ref="X82:AD83"/>
    <mergeCell ref="V82:W83"/>
    <mergeCell ref="AE82:AH83"/>
    <mergeCell ref="AI82:AN83"/>
    <mergeCell ref="C80:E81"/>
    <mergeCell ref="F80:I81"/>
    <mergeCell ref="J80:P81"/>
    <mergeCell ref="X80:AD81"/>
    <mergeCell ref="Q80:R81"/>
    <mergeCell ref="V80:W81"/>
    <mergeCell ref="AE80:AH81"/>
    <mergeCell ref="AI80:AN81"/>
    <mergeCell ref="C84:E85"/>
    <mergeCell ref="F84:I85"/>
    <mergeCell ref="J84:P85"/>
    <mergeCell ref="X84:AD85"/>
    <mergeCell ref="Q84:R85"/>
    <mergeCell ref="AO84:AP85"/>
    <mergeCell ref="V84:W85"/>
    <mergeCell ref="AE84:AH85"/>
    <mergeCell ref="AI84:AN85"/>
    <mergeCell ref="C90:E91"/>
    <mergeCell ref="F90:I91"/>
    <mergeCell ref="J90:P91"/>
    <mergeCell ref="X90:AD91"/>
    <mergeCell ref="V90:W91"/>
    <mergeCell ref="AE90:AH91"/>
    <mergeCell ref="AI90:AN91"/>
    <mergeCell ref="Q86:R87"/>
    <mergeCell ref="AO86:AP87"/>
    <mergeCell ref="C88:E89"/>
    <mergeCell ref="F88:I89"/>
    <mergeCell ref="J88:P89"/>
    <mergeCell ref="X88:AD89"/>
    <mergeCell ref="Q88:R89"/>
    <mergeCell ref="AO88:AP89"/>
    <mergeCell ref="V88:W89"/>
    <mergeCell ref="AE88:AH89"/>
    <mergeCell ref="AI88:AN89"/>
    <mergeCell ref="C86:E87"/>
    <mergeCell ref="F86:I87"/>
    <mergeCell ref="J86:P87"/>
    <mergeCell ref="X86:AD87"/>
    <mergeCell ref="V86:W87"/>
    <mergeCell ref="AE86:AH87"/>
    <mergeCell ref="C92:E93"/>
    <mergeCell ref="F92:I93"/>
    <mergeCell ref="J92:P93"/>
    <mergeCell ref="X92:AD93"/>
    <mergeCell ref="Q92:R93"/>
    <mergeCell ref="AO92:AP93"/>
    <mergeCell ref="V92:W93"/>
    <mergeCell ref="AE92:AH93"/>
    <mergeCell ref="AI92:AN93"/>
    <mergeCell ref="C114:E115"/>
    <mergeCell ref="F114:I115"/>
    <mergeCell ref="J114:P115"/>
    <mergeCell ref="X114:AD115"/>
    <mergeCell ref="Q114:R115"/>
    <mergeCell ref="AO114:AP115"/>
    <mergeCell ref="V114:W115"/>
    <mergeCell ref="AE114:AH115"/>
    <mergeCell ref="AI114:AN115"/>
    <mergeCell ref="C120:E121"/>
    <mergeCell ref="F120:I121"/>
    <mergeCell ref="J120:P121"/>
    <mergeCell ref="X120:AD121"/>
    <mergeCell ref="V120:W121"/>
    <mergeCell ref="AE120:AH121"/>
    <mergeCell ref="AI120:AN121"/>
    <mergeCell ref="Q116:R117"/>
    <mergeCell ref="AO116:AP117"/>
    <mergeCell ref="C118:E119"/>
    <mergeCell ref="F118:I119"/>
    <mergeCell ref="J118:P119"/>
    <mergeCell ref="X118:AD119"/>
    <mergeCell ref="Q118:R119"/>
    <mergeCell ref="AO118:AP119"/>
    <mergeCell ref="V118:W119"/>
    <mergeCell ref="AE118:AH119"/>
    <mergeCell ref="AI118:AN119"/>
    <mergeCell ref="C116:E117"/>
    <mergeCell ref="F116:I117"/>
    <mergeCell ref="J116:P117"/>
    <mergeCell ref="X116:AD117"/>
    <mergeCell ref="V116:W117"/>
    <mergeCell ref="AE116:AH117"/>
    <mergeCell ref="C122:E123"/>
    <mergeCell ref="F122:I123"/>
    <mergeCell ref="J122:P123"/>
    <mergeCell ref="X122:AD123"/>
    <mergeCell ref="Q122:R123"/>
    <mergeCell ref="AO122:AP123"/>
    <mergeCell ref="V122:W123"/>
    <mergeCell ref="AE122:AH123"/>
    <mergeCell ref="AI122:AN123"/>
    <mergeCell ref="J124:P125"/>
    <mergeCell ref="X124:AD125"/>
    <mergeCell ref="V124:W125"/>
    <mergeCell ref="AE124:AH125"/>
    <mergeCell ref="AI124:AN125"/>
    <mergeCell ref="Q120:R121"/>
    <mergeCell ref="AO120:AP121"/>
    <mergeCell ref="AI116:AN117"/>
    <mergeCell ref="J96:P97"/>
    <mergeCell ref="X96:AD97"/>
    <mergeCell ref="V96:W97"/>
    <mergeCell ref="AE96:AH97"/>
    <mergeCell ref="A103:AQ105"/>
    <mergeCell ref="Q90:R91"/>
    <mergeCell ref="AO90:AP91"/>
    <mergeCell ref="AI86:AN87"/>
    <mergeCell ref="Q82:R83"/>
    <mergeCell ref="AI130:AN131"/>
    <mergeCell ref="Q130:R131"/>
    <mergeCell ref="AO130:AP131"/>
    <mergeCell ref="AI128:AN129"/>
    <mergeCell ref="Q128:R129"/>
    <mergeCell ref="AO128:AP129"/>
    <mergeCell ref="Q124:R125"/>
    <mergeCell ref="AO124:AP125"/>
    <mergeCell ref="AO82:AP83"/>
    <mergeCell ref="AD101:AM101"/>
    <mergeCell ref="AO80:AP81"/>
    <mergeCell ref="AE60:AH61"/>
    <mergeCell ref="Q52:R53"/>
    <mergeCell ref="AO52:AP53"/>
    <mergeCell ref="AI48:AN49"/>
    <mergeCell ref="Q18:R19"/>
    <mergeCell ref="F128:I129"/>
    <mergeCell ref="J128:P129"/>
    <mergeCell ref="X128:AD129"/>
    <mergeCell ref="V128:W129"/>
    <mergeCell ref="AE128:AH129"/>
    <mergeCell ref="AO22:AP23"/>
    <mergeCell ref="AO24:AP25"/>
    <mergeCell ref="AI24:AN25"/>
    <mergeCell ref="AO28:AP29"/>
    <mergeCell ref="AO26:AP27"/>
    <mergeCell ref="AI28:AN29"/>
    <mergeCell ref="AI26:AN27"/>
    <mergeCell ref="AO94:AP95"/>
    <mergeCell ref="AO113:AP113"/>
    <mergeCell ref="AO126:AP127"/>
    <mergeCell ref="J101:Q101"/>
    <mergeCell ref="R101:Z101"/>
    <mergeCell ref="AA101:AC101"/>
    <mergeCell ref="F130:I131"/>
    <mergeCell ref="J130:P131"/>
    <mergeCell ref="X130:AD131"/>
    <mergeCell ref="V130:W131"/>
    <mergeCell ref="AE130:AH131"/>
    <mergeCell ref="F126:I127"/>
    <mergeCell ref="J126:P127"/>
    <mergeCell ref="V12:W13"/>
    <mergeCell ref="Q12:R13"/>
    <mergeCell ref="V24:W25"/>
    <mergeCell ref="F28:I29"/>
    <mergeCell ref="Q26:R27"/>
    <mergeCell ref="F26:I27"/>
    <mergeCell ref="V22:W23"/>
    <mergeCell ref="Q24:R25"/>
    <mergeCell ref="F24:I25"/>
    <mergeCell ref="Q22:R23"/>
    <mergeCell ref="F22:I23"/>
    <mergeCell ref="Q94:R95"/>
    <mergeCell ref="Q109:R109"/>
    <mergeCell ref="S109:AB109"/>
    <mergeCell ref="AE109:AF109"/>
    <mergeCell ref="AG109:AP109"/>
    <mergeCell ref="D101:I101"/>
    <mergeCell ref="AO12:AP13"/>
    <mergeCell ref="Q16:R17"/>
    <mergeCell ref="AO16:AP17"/>
    <mergeCell ref="F16:I17"/>
    <mergeCell ref="Q14:R15"/>
    <mergeCell ref="AO14:AP15"/>
    <mergeCell ref="AO18:AP19"/>
    <mergeCell ref="V18:W19"/>
    <mergeCell ref="V20:W21"/>
    <mergeCell ref="AO20:AP21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V26:W27"/>
    <mergeCell ref="V28:W29"/>
    <mergeCell ref="B82:B83"/>
    <mergeCell ref="B84:B85"/>
    <mergeCell ref="B86:B87"/>
    <mergeCell ref="B88:B89"/>
    <mergeCell ref="B90:B91"/>
    <mergeCell ref="B92:B93"/>
    <mergeCell ref="B94:B95"/>
    <mergeCell ref="B96:B97"/>
    <mergeCell ref="B114:B115"/>
    <mergeCell ref="AI96:AN97"/>
    <mergeCell ref="Q96:R97"/>
    <mergeCell ref="AO96:AP97"/>
    <mergeCell ref="AI94:AN95"/>
    <mergeCell ref="C94:E95"/>
    <mergeCell ref="F94:I95"/>
    <mergeCell ref="J94:P95"/>
    <mergeCell ref="X94:AD95"/>
    <mergeCell ref="V94:W95"/>
    <mergeCell ref="AE94:AH95"/>
    <mergeCell ref="C96:E97"/>
    <mergeCell ref="F96:I97"/>
    <mergeCell ref="D136:I136"/>
    <mergeCell ref="J136:Q136"/>
    <mergeCell ref="R136:Z136"/>
    <mergeCell ref="AA136:AC136"/>
    <mergeCell ref="AD136:AM136"/>
    <mergeCell ref="C130:E131"/>
    <mergeCell ref="C126:E127"/>
    <mergeCell ref="X126:AD127"/>
    <mergeCell ref="Q126:R127"/>
    <mergeCell ref="V126:W127"/>
    <mergeCell ref="AE126:AH127"/>
    <mergeCell ref="AI126:AN127"/>
    <mergeCell ref="C124:E125"/>
    <mergeCell ref="F124:I125"/>
    <mergeCell ref="C109:D109"/>
    <mergeCell ref="E109:N109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80:B81"/>
    <mergeCell ref="D134:I134"/>
    <mergeCell ref="J134:Q134"/>
    <mergeCell ref="R134:Z134"/>
    <mergeCell ref="AA134:AC134"/>
    <mergeCell ref="AD134:AM134"/>
    <mergeCell ref="D135:I135"/>
    <mergeCell ref="J135:Q135"/>
    <mergeCell ref="R135:Z135"/>
    <mergeCell ref="AA135:AC135"/>
    <mergeCell ref="AD135:AM135"/>
    <mergeCell ref="C113:E113"/>
    <mergeCell ref="F113:I113"/>
    <mergeCell ref="J113:P113"/>
    <mergeCell ref="Q113:W113"/>
    <mergeCell ref="X113:AD113"/>
    <mergeCell ref="AE113:AH113"/>
    <mergeCell ref="AI113:AN113"/>
    <mergeCell ref="D133:I133"/>
    <mergeCell ref="J133:Q133"/>
    <mergeCell ref="R133:Z133"/>
    <mergeCell ref="AA133:AC133"/>
    <mergeCell ref="AD133:AM133"/>
    <mergeCell ref="C128:E129"/>
    <mergeCell ref="C110:D110"/>
    <mergeCell ref="E110:N110"/>
    <mergeCell ref="Q110:R110"/>
    <mergeCell ref="S110:AB110"/>
    <mergeCell ref="AE110:AF110"/>
    <mergeCell ref="AG110:AP110"/>
    <mergeCell ref="C106:F106"/>
    <mergeCell ref="G106:O106"/>
    <mergeCell ref="P106:S106"/>
    <mergeCell ref="T106:AB106"/>
    <mergeCell ref="AC106:AF106"/>
    <mergeCell ref="AG106:AL106"/>
    <mergeCell ref="AM106:AO106"/>
    <mergeCell ref="C108:D108"/>
    <mergeCell ref="E108:N108"/>
    <mergeCell ref="Q108:R108"/>
    <mergeCell ref="S108:AB108"/>
    <mergeCell ref="AE108:AF108"/>
    <mergeCell ref="AG108:AP108"/>
    <mergeCell ref="D102:I102"/>
    <mergeCell ref="J102:Q102"/>
    <mergeCell ref="R102:Z102"/>
    <mergeCell ref="AA102:AC102"/>
    <mergeCell ref="AD102:AM102"/>
    <mergeCell ref="D99:I99"/>
    <mergeCell ref="J99:Q99"/>
    <mergeCell ref="R99:Z99"/>
    <mergeCell ref="AA99:AC99"/>
    <mergeCell ref="AD99:AM99"/>
    <mergeCell ref="D100:I100"/>
    <mergeCell ref="J100:Q100"/>
    <mergeCell ref="R100:Z100"/>
    <mergeCell ref="AA100:AC100"/>
    <mergeCell ref="AD100:AM100"/>
    <mergeCell ref="C76:D76"/>
    <mergeCell ref="E76:N76"/>
    <mergeCell ref="Q76:R76"/>
    <mergeCell ref="S76:AB76"/>
    <mergeCell ref="AE76:AF76"/>
    <mergeCell ref="AG76:AP76"/>
    <mergeCell ref="C79:E79"/>
    <mergeCell ref="F79:I79"/>
    <mergeCell ref="J79:P79"/>
    <mergeCell ref="Q79:W79"/>
    <mergeCell ref="X79:AD79"/>
    <mergeCell ref="AE79:AH79"/>
    <mergeCell ref="AI79:AN79"/>
    <mergeCell ref="AO79:AP79"/>
    <mergeCell ref="C74:D74"/>
    <mergeCell ref="E74:N74"/>
    <mergeCell ref="Q74:R74"/>
    <mergeCell ref="S74:AB74"/>
    <mergeCell ref="AE74:AF74"/>
    <mergeCell ref="AG74:AP74"/>
    <mergeCell ref="C75:D75"/>
    <mergeCell ref="E75:N75"/>
    <mergeCell ref="Q75:R75"/>
    <mergeCell ref="S75:AB75"/>
    <mergeCell ref="AE75:AF75"/>
    <mergeCell ref="AG75:AP75"/>
    <mergeCell ref="D68:I68"/>
    <mergeCell ref="J68:Q68"/>
    <mergeCell ref="R68:Z68"/>
    <mergeCell ref="AA68:AC68"/>
    <mergeCell ref="AD68:AM68"/>
    <mergeCell ref="C72:F72"/>
    <mergeCell ref="G72:O72"/>
    <mergeCell ref="P72:S72"/>
    <mergeCell ref="T72:AB72"/>
    <mergeCell ref="AC72:AF72"/>
    <mergeCell ref="AG72:AL72"/>
    <mergeCell ref="AM72:AO72"/>
    <mergeCell ref="A69:AQ71"/>
    <mergeCell ref="D66:I66"/>
    <mergeCell ref="J66:Q66"/>
    <mergeCell ref="R66:Z66"/>
    <mergeCell ref="AA66:AC66"/>
    <mergeCell ref="AD66:AM66"/>
    <mergeCell ref="D67:I67"/>
    <mergeCell ref="J67:Q67"/>
    <mergeCell ref="R67:Z67"/>
    <mergeCell ref="AA67:AC67"/>
    <mergeCell ref="AD67:AM67"/>
    <mergeCell ref="C45:E45"/>
    <mergeCell ref="F45:I45"/>
    <mergeCell ref="J45:P45"/>
    <mergeCell ref="Q45:W45"/>
    <mergeCell ref="X45:AD45"/>
    <mergeCell ref="AE45:AH45"/>
    <mergeCell ref="AI45:AN45"/>
    <mergeCell ref="AO45:AP45"/>
    <mergeCell ref="D65:I65"/>
    <mergeCell ref="J65:Q65"/>
    <mergeCell ref="R65:Z65"/>
    <mergeCell ref="AA65:AC65"/>
    <mergeCell ref="AD65:AM65"/>
    <mergeCell ref="AI62:AN63"/>
    <mergeCell ref="Q62:R63"/>
    <mergeCell ref="AO62:AP63"/>
    <mergeCell ref="AI60:AN61"/>
    <mergeCell ref="Q60:R61"/>
    <mergeCell ref="AO60:AP61"/>
    <mergeCell ref="C60:E61"/>
    <mergeCell ref="F60:I61"/>
    <mergeCell ref="J60:P61"/>
    <mergeCell ref="X60:AD61"/>
    <mergeCell ref="V60:W61"/>
    <mergeCell ref="C41:D41"/>
    <mergeCell ref="E41:N41"/>
    <mergeCell ref="Q41:R41"/>
    <mergeCell ref="S41:AB41"/>
    <mergeCell ref="AE41:AF41"/>
    <mergeCell ref="AG41:AP41"/>
    <mergeCell ref="C42:D42"/>
    <mergeCell ref="E42:N42"/>
    <mergeCell ref="Q42:R42"/>
    <mergeCell ref="S42:AB42"/>
    <mergeCell ref="AE42:AF42"/>
    <mergeCell ref="AG42:AP42"/>
    <mergeCell ref="C38:F38"/>
    <mergeCell ref="G38:O38"/>
    <mergeCell ref="P38:S38"/>
    <mergeCell ref="T38:AB38"/>
    <mergeCell ref="AC38:AF38"/>
    <mergeCell ref="AG38:AL38"/>
    <mergeCell ref="AM38:AO38"/>
    <mergeCell ref="C40:D40"/>
    <mergeCell ref="E40:N40"/>
    <mergeCell ref="Q40:R40"/>
    <mergeCell ref="S40:AB40"/>
    <mergeCell ref="AE40:AF40"/>
    <mergeCell ref="AG40:AP40"/>
    <mergeCell ref="D34:I34"/>
    <mergeCell ref="J34:Q34"/>
    <mergeCell ref="R34:Z34"/>
    <mergeCell ref="AA34:AC34"/>
    <mergeCell ref="AD34:AM34"/>
    <mergeCell ref="D32:I32"/>
    <mergeCell ref="J32:Q32"/>
    <mergeCell ref="R32:Z32"/>
    <mergeCell ref="AA32:AC32"/>
    <mergeCell ref="AD32:AM32"/>
    <mergeCell ref="D33:I33"/>
    <mergeCell ref="J33:Q33"/>
    <mergeCell ref="R33:Z33"/>
    <mergeCell ref="AA33:AC33"/>
    <mergeCell ref="AD33:AM33"/>
    <mergeCell ref="A35:AQ37"/>
    <mergeCell ref="D31:I31"/>
    <mergeCell ref="J31:Q31"/>
    <mergeCell ref="R31:Z31"/>
    <mergeCell ref="AA31:AC31"/>
    <mergeCell ref="AD31:AM31"/>
    <mergeCell ref="A1:AQ3"/>
    <mergeCell ref="C6:D6"/>
    <mergeCell ref="E6:N6"/>
    <mergeCell ref="Q6:R6"/>
    <mergeCell ref="S6:AB6"/>
    <mergeCell ref="AE6:AF6"/>
    <mergeCell ref="AG6:AP6"/>
    <mergeCell ref="G4:O4"/>
    <mergeCell ref="P4:S4"/>
    <mergeCell ref="T4:AB4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</mergeCells>
  <phoneticPr fontId="52"/>
  <conditionalFormatting sqref="AM4:AO4">
    <cfRule type="expression" dxfId="88" priority="28">
      <formula>WEEKDAY(AM4)=7</formula>
    </cfRule>
    <cfRule type="expression" dxfId="87" priority="29">
      <formula>WEEKDAY(AM4)=1</formula>
    </cfRule>
  </conditionalFormatting>
  <conditionalFormatting sqref="AM38:AO38">
    <cfRule type="expression" dxfId="86" priority="26">
      <formula>WEEKDAY(AM38)=7</formula>
    </cfRule>
    <cfRule type="expression" dxfId="85" priority="27">
      <formula>WEEKDAY(AM38)=1</formula>
    </cfRule>
    <cfRule type="expression" dxfId="84" priority="30">
      <formula>WEEKDAY(AM38)=1</formula>
    </cfRule>
  </conditionalFormatting>
  <conditionalFormatting sqref="AM72:AO72">
    <cfRule type="expression" dxfId="83" priority="21">
      <formula>WEEKDAY(AM72)=7</formula>
    </cfRule>
    <cfRule type="expression" dxfId="82" priority="22">
      <formula>WEEKDAY(AM72)=1</formula>
    </cfRule>
    <cfRule type="expression" dxfId="81" priority="23">
      <formula>WEEKDAY(AM72)=1</formula>
    </cfRule>
    <cfRule type="expression" dxfId="80" priority="24">
      <formula>WEEKDAY(AM72)=7</formula>
    </cfRule>
    <cfRule type="expression" dxfId="79" priority="25">
      <formula>WEEKDAY(AM72)=1</formula>
    </cfRule>
  </conditionalFormatting>
  <conditionalFormatting sqref="AM106:AO106">
    <cfRule type="expression" dxfId="78" priority="16">
      <formula>WEEKDAY(AM106)=7</formula>
    </cfRule>
    <cfRule type="expression" dxfId="77" priority="17">
      <formula>WEEKDAY(AM106)=1</formula>
    </cfRule>
    <cfRule type="expression" dxfId="76" priority="18">
      <formula>WEEKDAY(AM106)=1</formula>
    </cfRule>
    <cfRule type="expression" dxfId="75" priority="19">
      <formula>WEEKDAY(AM106)=7</formula>
    </cfRule>
    <cfRule type="expression" dxfId="74" priority="20">
      <formula>WEEKDAY(AM106)=1</formula>
    </cfRule>
  </conditionalFormatting>
  <printOptions horizontalCentered="1" verticalCentered="1"/>
  <pageMargins left="0" right="0" top="0" bottom="0" header="0" footer="0"/>
  <pageSetup paperSize="9" scale="98" pageOrder="overThenDown" orientation="landscape" r:id="rId1"/>
  <headerFooter scaleWithDoc="0" alignWithMargins="0"/>
  <rowBreaks count="3" manualBreakCount="3">
    <brk id="34" max="16383" man="1"/>
    <brk id="68" max="43" man="1"/>
    <brk id="102" max="4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opLeftCell="A7" workbookViewId="0">
      <selection activeCell="I28" sqref="I28"/>
    </sheetView>
  </sheetViews>
  <sheetFormatPr defaultColWidth="9" defaultRowHeight="13.5" x14ac:dyDescent="0.15"/>
  <sheetData/>
  <phoneticPr fontId="52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B63"/>
  <sheetViews>
    <sheetView showGridLines="0" tabSelected="1" view="pageBreakPreview" topLeftCell="C1" zoomScaleNormal="75" zoomScaleSheetLayoutView="100" workbookViewId="0">
      <selection sqref="A1:AZ1"/>
    </sheetView>
  </sheetViews>
  <sheetFormatPr defaultColWidth="3.75" defaultRowHeight="17.25" x14ac:dyDescent="0.15"/>
  <cols>
    <col min="1" max="40" width="3.75" style="180" customWidth="1"/>
    <col min="41" max="44" width="3.75" style="180" hidden="1" customWidth="1"/>
    <col min="45" max="45" width="4.375" style="180" customWidth="1"/>
    <col min="46" max="46" width="11.75" style="180" customWidth="1"/>
    <col min="47" max="49" width="11.75" style="181" customWidth="1"/>
    <col min="50" max="50" width="11.75" style="181" hidden="1" customWidth="1"/>
    <col min="51" max="51" width="11.75" style="181" customWidth="1"/>
    <col min="52" max="52" width="0.625" style="182" hidden="1" customWidth="1"/>
    <col min="53" max="53" width="11.75" style="182" customWidth="1"/>
    <col min="54" max="249" width="9" style="180" customWidth="1"/>
    <col min="250" max="257" width="3.75" style="180"/>
    <col min="258" max="301" width="3.75" style="180" customWidth="1"/>
    <col min="302" max="302" width="4.375" style="180" customWidth="1"/>
    <col min="303" max="307" width="11.75" style="180" customWidth="1"/>
    <col min="308" max="308" width="9" style="180" customWidth="1"/>
    <col min="309" max="309" width="23.125" style="180" customWidth="1"/>
    <col min="310" max="505" width="9" style="180" customWidth="1"/>
    <col min="506" max="513" width="3.75" style="180"/>
    <col min="514" max="557" width="3.75" style="180" customWidth="1"/>
    <col min="558" max="558" width="4.375" style="180" customWidth="1"/>
    <col min="559" max="563" width="11.75" style="180" customWidth="1"/>
    <col min="564" max="564" width="9" style="180" customWidth="1"/>
    <col min="565" max="565" width="23.125" style="180" customWidth="1"/>
    <col min="566" max="761" width="9" style="180" customWidth="1"/>
    <col min="762" max="769" width="3.75" style="180"/>
    <col min="770" max="813" width="3.75" style="180" customWidth="1"/>
    <col min="814" max="814" width="4.375" style="180" customWidth="1"/>
    <col min="815" max="819" width="11.75" style="180" customWidth="1"/>
    <col min="820" max="820" width="9" style="180" customWidth="1"/>
    <col min="821" max="821" width="23.125" style="180" customWidth="1"/>
    <col min="822" max="1017" width="9" style="180" customWidth="1"/>
    <col min="1018" max="1025" width="3.75" style="180"/>
    <col min="1026" max="1069" width="3.75" style="180" customWidth="1"/>
    <col min="1070" max="1070" width="4.375" style="180" customWidth="1"/>
    <col min="1071" max="1075" width="11.75" style="180" customWidth="1"/>
    <col min="1076" max="1076" width="9" style="180" customWidth="1"/>
    <col min="1077" max="1077" width="23.125" style="180" customWidth="1"/>
    <col min="1078" max="1273" width="9" style="180" customWidth="1"/>
    <col min="1274" max="1281" width="3.75" style="180"/>
    <col min="1282" max="1325" width="3.75" style="180" customWidth="1"/>
    <col min="1326" max="1326" width="4.375" style="180" customWidth="1"/>
    <col min="1327" max="1331" width="11.75" style="180" customWidth="1"/>
    <col min="1332" max="1332" width="9" style="180" customWidth="1"/>
    <col min="1333" max="1333" width="23.125" style="180" customWidth="1"/>
    <col min="1334" max="1529" width="9" style="180" customWidth="1"/>
    <col min="1530" max="1537" width="3.75" style="180"/>
    <col min="1538" max="1581" width="3.75" style="180" customWidth="1"/>
    <col min="1582" max="1582" width="4.375" style="180" customWidth="1"/>
    <col min="1583" max="1587" width="11.75" style="180" customWidth="1"/>
    <col min="1588" max="1588" width="9" style="180" customWidth="1"/>
    <col min="1589" max="1589" width="23.125" style="180" customWidth="1"/>
    <col min="1590" max="1785" width="9" style="180" customWidth="1"/>
    <col min="1786" max="1793" width="3.75" style="180"/>
    <col min="1794" max="1837" width="3.75" style="180" customWidth="1"/>
    <col min="1838" max="1838" width="4.375" style="180" customWidth="1"/>
    <col min="1839" max="1843" width="11.75" style="180" customWidth="1"/>
    <col min="1844" max="1844" width="9" style="180" customWidth="1"/>
    <col min="1845" max="1845" width="23.125" style="180" customWidth="1"/>
    <col min="1846" max="2041" width="9" style="180" customWidth="1"/>
    <col min="2042" max="2049" width="3.75" style="180"/>
    <col min="2050" max="2093" width="3.75" style="180" customWidth="1"/>
    <col min="2094" max="2094" width="4.375" style="180" customWidth="1"/>
    <col min="2095" max="2099" width="11.75" style="180" customWidth="1"/>
    <col min="2100" max="2100" width="9" style="180" customWidth="1"/>
    <col min="2101" max="2101" width="23.125" style="180" customWidth="1"/>
    <col min="2102" max="2297" width="9" style="180" customWidth="1"/>
    <col min="2298" max="2305" width="3.75" style="180"/>
    <col min="2306" max="2349" width="3.75" style="180" customWidth="1"/>
    <col min="2350" max="2350" width="4.375" style="180" customWidth="1"/>
    <col min="2351" max="2355" width="11.75" style="180" customWidth="1"/>
    <col min="2356" max="2356" width="9" style="180" customWidth="1"/>
    <col min="2357" max="2357" width="23.125" style="180" customWidth="1"/>
    <col min="2358" max="2553" width="9" style="180" customWidth="1"/>
    <col min="2554" max="2561" width="3.75" style="180"/>
    <col min="2562" max="2605" width="3.75" style="180" customWidth="1"/>
    <col min="2606" max="2606" width="4.375" style="180" customWidth="1"/>
    <col min="2607" max="2611" width="11.75" style="180" customWidth="1"/>
    <col min="2612" max="2612" width="9" style="180" customWidth="1"/>
    <col min="2613" max="2613" width="23.125" style="180" customWidth="1"/>
    <col min="2614" max="2809" width="9" style="180" customWidth="1"/>
    <col min="2810" max="2817" width="3.75" style="180"/>
    <col min="2818" max="2861" width="3.75" style="180" customWidth="1"/>
    <col min="2862" max="2862" width="4.375" style="180" customWidth="1"/>
    <col min="2863" max="2867" width="11.75" style="180" customWidth="1"/>
    <col min="2868" max="2868" width="9" style="180" customWidth="1"/>
    <col min="2869" max="2869" width="23.125" style="180" customWidth="1"/>
    <col min="2870" max="3065" width="9" style="180" customWidth="1"/>
    <col min="3066" max="3073" width="3.75" style="180"/>
    <col min="3074" max="3117" width="3.75" style="180" customWidth="1"/>
    <col min="3118" max="3118" width="4.375" style="180" customWidth="1"/>
    <col min="3119" max="3123" width="11.75" style="180" customWidth="1"/>
    <col min="3124" max="3124" width="9" style="180" customWidth="1"/>
    <col min="3125" max="3125" width="23.125" style="180" customWidth="1"/>
    <col min="3126" max="3321" width="9" style="180" customWidth="1"/>
    <col min="3322" max="3329" width="3.75" style="180"/>
    <col min="3330" max="3373" width="3.75" style="180" customWidth="1"/>
    <col min="3374" max="3374" width="4.375" style="180" customWidth="1"/>
    <col min="3375" max="3379" width="11.75" style="180" customWidth="1"/>
    <col min="3380" max="3380" width="9" style="180" customWidth="1"/>
    <col min="3381" max="3381" width="23.125" style="180" customWidth="1"/>
    <col min="3382" max="3577" width="9" style="180" customWidth="1"/>
    <col min="3578" max="3585" width="3.75" style="180"/>
    <col min="3586" max="3629" width="3.75" style="180" customWidth="1"/>
    <col min="3630" max="3630" width="4.375" style="180" customWidth="1"/>
    <col min="3631" max="3635" width="11.75" style="180" customWidth="1"/>
    <col min="3636" max="3636" width="9" style="180" customWidth="1"/>
    <col min="3637" max="3637" width="23.125" style="180" customWidth="1"/>
    <col min="3638" max="3833" width="9" style="180" customWidth="1"/>
    <col min="3834" max="3841" width="3.75" style="180"/>
    <col min="3842" max="3885" width="3.75" style="180" customWidth="1"/>
    <col min="3886" max="3886" width="4.375" style="180" customWidth="1"/>
    <col min="3887" max="3891" width="11.75" style="180" customWidth="1"/>
    <col min="3892" max="3892" width="9" style="180" customWidth="1"/>
    <col min="3893" max="3893" width="23.125" style="180" customWidth="1"/>
    <col min="3894" max="4089" width="9" style="180" customWidth="1"/>
    <col min="4090" max="4097" width="3.75" style="180"/>
    <col min="4098" max="4141" width="3.75" style="180" customWidth="1"/>
    <col min="4142" max="4142" width="4.375" style="180" customWidth="1"/>
    <col min="4143" max="4147" width="11.75" style="180" customWidth="1"/>
    <col min="4148" max="4148" width="9" style="180" customWidth="1"/>
    <col min="4149" max="4149" width="23.125" style="180" customWidth="1"/>
    <col min="4150" max="4345" width="9" style="180" customWidth="1"/>
    <col min="4346" max="4353" width="3.75" style="180"/>
    <col min="4354" max="4397" width="3.75" style="180" customWidth="1"/>
    <col min="4398" max="4398" width="4.375" style="180" customWidth="1"/>
    <col min="4399" max="4403" width="11.75" style="180" customWidth="1"/>
    <col min="4404" max="4404" width="9" style="180" customWidth="1"/>
    <col min="4405" max="4405" width="23.125" style="180" customWidth="1"/>
    <col min="4406" max="4601" width="9" style="180" customWidth="1"/>
    <col min="4602" max="4609" width="3.75" style="180"/>
    <col min="4610" max="4653" width="3.75" style="180" customWidth="1"/>
    <col min="4654" max="4654" width="4.375" style="180" customWidth="1"/>
    <col min="4655" max="4659" width="11.75" style="180" customWidth="1"/>
    <col min="4660" max="4660" width="9" style="180" customWidth="1"/>
    <col min="4661" max="4661" width="23.125" style="180" customWidth="1"/>
    <col min="4662" max="4857" width="9" style="180" customWidth="1"/>
    <col min="4858" max="4865" width="3.75" style="180"/>
    <col min="4866" max="4909" width="3.75" style="180" customWidth="1"/>
    <col min="4910" max="4910" width="4.375" style="180" customWidth="1"/>
    <col min="4911" max="4915" width="11.75" style="180" customWidth="1"/>
    <col min="4916" max="4916" width="9" style="180" customWidth="1"/>
    <col min="4917" max="4917" width="23.125" style="180" customWidth="1"/>
    <col min="4918" max="5113" width="9" style="180" customWidth="1"/>
    <col min="5114" max="5121" width="3.75" style="180"/>
    <col min="5122" max="5165" width="3.75" style="180" customWidth="1"/>
    <col min="5166" max="5166" width="4.375" style="180" customWidth="1"/>
    <col min="5167" max="5171" width="11.75" style="180" customWidth="1"/>
    <col min="5172" max="5172" width="9" style="180" customWidth="1"/>
    <col min="5173" max="5173" width="23.125" style="180" customWidth="1"/>
    <col min="5174" max="5369" width="9" style="180" customWidth="1"/>
    <col min="5370" max="5377" width="3.75" style="180"/>
    <col min="5378" max="5421" width="3.75" style="180" customWidth="1"/>
    <col min="5422" max="5422" width="4.375" style="180" customWidth="1"/>
    <col min="5423" max="5427" width="11.75" style="180" customWidth="1"/>
    <col min="5428" max="5428" width="9" style="180" customWidth="1"/>
    <col min="5429" max="5429" width="23.125" style="180" customWidth="1"/>
    <col min="5430" max="5625" width="9" style="180" customWidth="1"/>
    <col min="5626" max="5633" width="3.75" style="180"/>
    <col min="5634" max="5677" width="3.75" style="180" customWidth="1"/>
    <col min="5678" max="5678" width="4.375" style="180" customWidth="1"/>
    <col min="5679" max="5683" width="11.75" style="180" customWidth="1"/>
    <col min="5684" max="5684" width="9" style="180" customWidth="1"/>
    <col min="5685" max="5685" width="23.125" style="180" customWidth="1"/>
    <col min="5686" max="5881" width="9" style="180" customWidth="1"/>
    <col min="5882" max="5889" width="3.75" style="180"/>
    <col min="5890" max="5933" width="3.75" style="180" customWidth="1"/>
    <col min="5934" max="5934" width="4.375" style="180" customWidth="1"/>
    <col min="5935" max="5939" width="11.75" style="180" customWidth="1"/>
    <col min="5940" max="5940" width="9" style="180" customWidth="1"/>
    <col min="5941" max="5941" width="23.125" style="180" customWidth="1"/>
    <col min="5942" max="6137" width="9" style="180" customWidth="1"/>
    <col min="6138" max="6145" width="3.75" style="180"/>
    <col min="6146" max="6189" width="3.75" style="180" customWidth="1"/>
    <col min="6190" max="6190" width="4.375" style="180" customWidth="1"/>
    <col min="6191" max="6195" width="11.75" style="180" customWidth="1"/>
    <col min="6196" max="6196" width="9" style="180" customWidth="1"/>
    <col min="6197" max="6197" width="23.125" style="180" customWidth="1"/>
    <col min="6198" max="6393" width="9" style="180" customWidth="1"/>
    <col min="6394" max="6401" width="3.75" style="180"/>
    <col min="6402" max="6445" width="3.75" style="180" customWidth="1"/>
    <col min="6446" max="6446" width="4.375" style="180" customWidth="1"/>
    <col min="6447" max="6451" width="11.75" style="180" customWidth="1"/>
    <col min="6452" max="6452" width="9" style="180" customWidth="1"/>
    <col min="6453" max="6453" width="23.125" style="180" customWidth="1"/>
    <col min="6454" max="6649" width="9" style="180" customWidth="1"/>
    <col min="6650" max="6657" width="3.75" style="180"/>
    <col min="6658" max="6701" width="3.75" style="180" customWidth="1"/>
    <col min="6702" max="6702" width="4.375" style="180" customWidth="1"/>
    <col min="6703" max="6707" width="11.75" style="180" customWidth="1"/>
    <col min="6708" max="6708" width="9" style="180" customWidth="1"/>
    <col min="6709" max="6709" width="23.125" style="180" customWidth="1"/>
    <col min="6710" max="6905" width="9" style="180" customWidth="1"/>
    <col min="6906" max="6913" width="3.75" style="180"/>
    <col min="6914" max="6957" width="3.75" style="180" customWidth="1"/>
    <col min="6958" max="6958" width="4.375" style="180" customWidth="1"/>
    <col min="6959" max="6963" width="11.75" style="180" customWidth="1"/>
    <col min="6964" max="6964" width="9" style="180" customWidth="1"/>
    <col min="6965" max="6965" width="23.125" style="180" customWidth="1"/>
    <col min="6966" max="7161" width="9" style="180" customWidth="1"/>
    <col min="7162" max="7169" width="3.75" style="180"/>
    <col min="7170" max="7213" width="3.75" style="180" customWidth="1"/>
    <col min="7214" max="7214" width="4.375" style="180" customWidth="1"/>
    <col min="7215" max="7219" width="11.75" style="180" customWidth="1"/>
    <col min="7220" max="7220" width="9" style="180" customWidth="1"/>
    <col min="7221" max="7221" width="23.125" style="180" customWidth="1"/>
    <col min="7222" max="7417" width="9" style="180" customWidth="1"/>
    <col min="7418" max="7425" width="3.75" style="180"/>
    <col min="7426" max="7469" width="3.75" style="180" customWidth="1"/>
    <col min="7470" max="7470" width="4.375" style="180" customWidth="1"/>
    <col min="7471" max="7475" width="11.75" style="180" customWidth="1"/>
    <col min="7476" max="7476" width="9" style="180" customWidth="1"/>
    <col min="7477" max="7477" width="23.125" style="180" customWidth="1"/>
    <col min="7478" max="7673" width="9" style="180" customWidth="1"/>
    <col min="7674" max="7681" width="3.75" style="180"/>
    <col min="7682" max="7725" width="3.75" style="180" customWidth="1"/>
    <col min="7726" max="7726" width="4.375" style="180" customWidth="1"/>
    <col min="7727" max="7731" width="11.75" style="180" customWidth="1"/>
    <col min="7732" max="7732" width="9" style="180" customWidth="1"/>
    <col min="7733" max="7733" width="23.125" style="180" customWidth="1"/>
    <col min="7734" max="7929" width="9" style="180" customWidth="1"/>
    <col min="7930" max="7937" width="3.75" style="180"/>
    <col min="7938" max="7981" width="3.75" style="180" customWidth="1"/>
    <col min="7982" max="7982" width="4.375" style="180" customWidth="1"/>
    <col min="7983" max="7987" width="11.75" style="180" customWidth="1"/>
    <col min="7988" max="7988" width="9" style="180" customWidth="1"/>
    <col min="7989" max="7989" width="23.125" style="180" customWidth="1"/>
    <col min="7990" max="8185" width="9" style="180" customWidth="1"/>
    <col min="8186" max="8193" width="3.75" style="180"/>
    <col min="8194" max="8237" width="3.75" style="180" customWidth="1"/>
    <col min="8238" max="8238" width="4.375" style="180" customWidth="1"/>
    <col min="8239" max="8243" width="11.75" style="180" customWidth="1"/>
    <col min="8244" max="8244" width="9" style="180" customWidth="1"/>
    <col min="8245" max="8245" width="23.125" style="180" customWidth="1"/>
    <col min="8246" max="8441" width="9" style="180" customWidth="1"/>
    <col min="8442" max="8449" width="3.75" style="180"/>
    <col min="8450" max="8493" width="3.75" style="180" customWidth="1"/>
    <col min="8494" max="8494" width="4.375" style="180" customWidth="1"/>
    <col min="8495" max="8499" width="11.75" style="180" customWidth="1"/>
    <col min="8500" max="8500" width="9" style="180" customWidth="1"/>
    <col min="8501" max="8501" width="23.125" style="180" customWidth="1"/>
    <col min="8502" max="8697" width="9" style="180" customWidth="1"/>
    <col min="8698" max="8705" width="3.75" style="180"/>
    <col min="8706" max="8749" width="3.75" style="180" customWidth="1"/>
    <col min="8750" max="8750" width="4.375" style="180" customWidth="1"/>
    <col min="8751" max="8755" width="11.75" style="180" customWidth="1"/>
    <col min="8756" max="8756" width="9" style="180" customWidth="1"/>
    <col min="8757" max="8757" width="23.125" style="180" customWidth="1"/>
    <col min="8758" max="8953" width="9" style="180" customWidth="1"/>
    <col min="8954" max="8961" width="3.75" style="180"/>
    <col min="8962" max="9005" width="3.75" style="180" customWidth="1"/>
    <col min="9006" max="9006" width="4.375" style="180" customWidth="1"/>
    <col min="9007" max="9011" width="11.75" style="180" customWidth="1"/>
    <col min="9012" max="9012" width="9" style="180" customWidth="1"/>
    <col min="9013" max="9013" width="23.125" style="180" customWidth="1"/>
    <col min="9014" max="9209" width="9" style="180" customWidth="1"/>
    <col min="9210" max="9217" width="3.75" style="180"/>
    <col min="9218" max="9261" width="3.75" style="180" customWidth="1"/>
    <col min="9262" max="9262" width="4.375" style="180" customWidth="1"/>
    <col min="9263" max="9267" width="11.75" style="180" customWidth="1"/>
    <col min="9268" max="9268" width="9" style="180" customWidth="1"/>
    <col min="9269" max="9269" width="23.125" style="180" customWidth="1"/>
    <col min="9270" max="9465" width="9" style="180" customWidth="1"/>
    <col min="9466" max="9473" width="3.75" style="180"/>
    <col min="9474" max="9517" width="3.75" style="180" customWidth="1"/>
    <col min="9518" max="9518" width="4.375" style="180" customWidth="1"/>
    <col min="9519" max="9523" width="11.75" style="180" customWidth="1"/>
    <col min="9524" max="9524" width="9" style="180" customWidth="1"/>
    <col min="9525" max="9525" width="23.125" style="180" customWidth="1"/>
    <col min="9526" max="9721" width="9" style="180" customWidth="1"/>
    <col min="9722" max="9729" width="3.75" style="180"/>
    <col min="9730" max="9773" width="3.75" style="180" customWidth="1"/>
    <col min="9774" max="9774" width="4.375" style="180" customWidth="1"/>
    <col min="9775" max="9779" width="11.75" style="180" customWidth="1"/>
    <col min="9780" max="9780" width="9" style="180" customWidth="1"/>
    <col min="9781" max="9781" width="23.125" style="180" customWidth="1"/>
    <col min="9782" max="9977" width="9" style="180" customWidth="1"/>
    <col min="9978" max="9985" width="3.75" style="180"/>
    <col min="9986" max="10029" width="3.75" style="180" customWidth="1"/>
    <col min="10030" max="10030" width="4.375" style="180" customWidth="1"/>
    <col min="10031" max="10035" width="11.75" style="180" customWidth="1"/>
    <col min="10036" max="10036" width="9" style="180" customWidth="1"/>
    <col min="10037" max="10037" width="23.125" style="180" customWidth="1"/>
    <col min="10038" max="10233" width="9" style="180" customWidth="1"/>
    <col min="10234" max="10241" width="3.75" style="180"/>
    <col min="10242" max="10285" width="3.75" style="180" customWidth="1"/>
    <col min="10286" max="10286" width="4.375" style="180" customWidth="1"/>
    <col min="10287" max="10291" width="11.75" style="180" customWidth="1"/>
    <col min="10292" max="10292" width="9" style="180" customWidth="1"/>
    <col min="10293" max="10293" width="23.125" style="180" customWidth="1"/>
    <col min="10294" max="10489" width="9" style="180" customWidth="1"/>
    <col min="10490" max="10497" width="3.75" style="180"/>
    <col min="10498" max="10541" width="3.75" style="180" customWidth="1"/>
    <col min="10542" max="10542" width="4.375" style="180" customWidth="1"/>
    <col min="10543" max="10547" width="11.75" style="180" customWidth="1"/>
    <col min="10548" max="10548" width="9" style="180" customWidth="1"/>
    <col min="10549" max="10549" width="23.125" style="180" customWidth="1"/>
    <col min="10550" max="10745" width="9" style="180" customWidth="1"/>
    <col min="10746" max="10753" width="3.75" style="180"/>
    <col min="10754" max="10797" width="3.75" style="180" customWidth="1"/>
    <col min="10798" max="10798" width="4.375" style="180" customWidth="1"/>
    <col min="10799" max="10803" width="11.75" style="180" customWidth="1"/>
    <col min="10804" max="10804" width="9" style="180" customWidth="1"/>
    <col min="10805" max="10805" width="23.125" style="180" customWidth="1"/>
    <col min="10806" max="11001" width="9" style="180" customWidth="1"/>
    <col min="11002" max="11009" width="3.75" style="180"/>
    <col min="11010" max="11053" width="3.75" style="180" customWidth="1"/>
    <col min="11054" max="11054" width="4.375" style="180" customWidth="1"/>
    <col min="11055" max="11059" width="11.75" style="180" customWidth="1"/>
    <col min="11060" max="11060" width="9" style="180" customWidth="1"/>
    <col min="11061" max="11061" width="23.125" style="180" customWidth="1"/>
    <col min="11062" max="11257" width="9" style="180" customWidth="1"/>
    <col min="11258" max="11265" width="3.75" style="180"/>
    <col min="11266" max="11309" width="3.75" style="180" customWidth="1"/>
    <col min="11310" max="11310" width="4.375" style="180" customWidth="1"/>
    <col min="11311" max="11315" width="11.75" style="180" customWidth="1"/>
    <col min="11316" max="11316" width="9" style="180" customWidth="1"/>
    <col min="11317" max="11317" width="23.125" style="180" customWidth="1"/>
    <col min="11318" max="11513" width="9" style="180" customWidth="1"/>
    <col min="11514" max="11521" width="3.75" style="180"/>
    <col min="11522" max="11565" width="3.75" style="180" customWidth="1"/>
    <col min="11566" max="11566" width="4.375" style="180" customWidth="1"/>
    <col min="11567" max="11571" width="11.75" style="180" customWidth="1"/>
    <col min="11572" max="11572" width="9" style="180" customWidth="1"/>
    <col min="11573" max="11573" width="23.125" style="180" customWidth="1"/>
    <col min="11574" max="11769" width="9" style="180" customWidth="1"/>
    <col min="11770" max="11777" width="3.75" style="180"/>
    <col min="11778" max="11821" width="3.75" style="180" customWidth="1"/>
    <col min="11822" max="11822" width="4.375" style="180" customWidth="1"/>
    <col min="11823" max="11827" width="11.75" style="180" customWidth="1"/>
    <col min="11828" max="11828" width="9" style="180" customWidth="1"/>
    <col min="11829" max="11829" width="23.125" style="180" customWidth="1"/>
    <col min="11830" max="12025" width="9" style="180" customWidth="1"/>
    <col min="12026" max="12033" width="3.75" style="180"/>
    <col min="12034" max="12077" width="3.75" style="180" customWidth="1"/>
    <col min="12078" max="12078" width="4.375" style="180" customWidth="1"/>
    <col min="12079" max="12083" width="11.75" style="180" customWidth="1"/>
    <col min="12084" max="12084" width="9" style="180" customWidth="1"/>
    <col min="12085" max="12085" width="23.125" style="180" customWidth="1"/>
    <col min="12086" max="12281" width="9" style="180" customWidth="1"/>
    <col min="12282" max="12289" width="3.75" style="180"/>
    <col min="12290" max="12333" width="3.75" style="180" customWidth="1"/>
    <col min="12334" max="12334" width="4.375" style="180" customWidth="1"/>
    <col min="12335" max="12339" width="11.75" style="180" customWidth="1"/>
    <col min="12340" max="12340" width="9" style="180" customWidth="1"/>
    <col min="12341" max="12341" width="23.125" style="180" customWidth="1"/>
    <col min="12342" max="12537" width="9" style="180" customWidth="1"/>
    <col min="12538" max="12545" width="3.75" style="180"/>
    <col min="12546" max="12589" width="3.75" style="180" customWidth="1"/>
    <col min="12590" max="12590" width="4.375" style="180" customWidth="1"/>
    <col min="12591" max="12595" width="11.75" style="180" customWidth="1"/>
    <col min="12596" max="12596" width="9" style="180" customWidth="1"/>
    <col min="12597" max="12597" width="23.125" style="180" customWidth="1"/>
    <col min="12598" max="12793" width="9" style="180" customWidth="1"/>
    <col min="12794" max="12801" width="3.75" style="180"/>
    <col min="12802" max="12845" width="3.75" style="180" customWidth="1"/>
    <col min="12846" max="12846" width="4.375" style="180" customWidth="1"/>
    <col min="12847" max="12851" width="11.75" style="180" customWidth="1"/>
    <col min="12852" max="12852" width="9" style="180" customWidth="1"/>
    <col min="12853" max="12853" width="23.125" style="180" customWidth="1"/>
    <col min="12854" max="13049" width="9" style="180" customWidth="1"/>
    <col min="13050" max="13057" width="3.75" style="180"/>
    <col min="13058" max="13101" width="3.75" style="180" customWidth="1"/>
    <col min="13102" max="13102" width="4.375" style="180" customWidth="1"/>
    <col min="13103" max="13107" width="11.75" style="180" customWidth="1"/>
    <col min="13108" max="13108" width="9" style="180" customWidth="1"/>
    <col min="13109" max="13109" width="23.125" style="180" customWidth="1"/>
    <col min="13110" max="13305" width="9" style="180" customWidth="1"/>
    <col min="13306" max="13313" width="3.75" style="180"/>
    <col min="13314" max="13357" width="3.75" style="180" customWidth="1"/>
    <col min="13358" max="13358" width="4.375" style="180" customWidth="1"/>
    <col min="13359" max="13363" width="11.75" style="180" customWidth="1"/>
    <col min="13364" max="13364" width="9" style="180" customWidth="1"/>
    <col min="13365" max="13365" width="23.125" style="180" customWidth="1"/>
    <col min="13366" max="13561" width="9" style="180" customWidth="1"/>
    <col min="13562" max="13569" width="3.75" style="180"/>
    <col min="13570" max="13613" width="3.75" style="180" customWidth="1"/>
    <col min="13614" max="13614" width="4.375" style="180" customWidth="1"/>
    <col min="13615" max="13619" width="11.75" style="180" customWidth="1"/>
    <col min="13620" max="13620" width="9" style="180" customWidth="1"/>
    <col min="13621" max="13621" width="23.125" style="180" customWidth="1"/>
    <col min="13622" max="13817" width="9" style="180" customWidth="1"/>
    <col min="13818" max="13825" width="3.75" style="180"/>
    <col min="13826" max="13869" width="3.75" style="180" customWidth="1"/>
    <col min="13870" max="13870" width="4.375" style="180" customWidth="1"/>
    <col min="13871" max="13875" width="11.75" style="180" customWidth="1"/>
    <col min="13876" max="13876" width="9" style="180" customWidth="1"/>
    <col min="13877" max="13877" width="23.125" style="180" customWidth="1"/>
    <col min="13878" max="14073" width="9" style="180" customWidth="1"/>
    <col min="14074" max="14081" width="3.75" style="180"/>
    <col min="14082" max="14125" width="3.75" style="180" customWidth="1"/>
    <col min="14126" max="14126" width="4.375" style="180" customWidth="1"/>
    <col min="14127" max="14131" width="11.75" style="180" customWidth="1"/>
    <col min="14132" max="14132" width="9" style="180" customWidth="1"/>
    <col min="14133" max="14133" width="23.125" style="180" customWidth="1"/>
    <col min="14134" max="14329" width="9" style="180" customWidth="1"/>
    <col min="14330" max="14337" width="3.75" style="180"/>
    <col min="14338" max="14381" width="3.75" style="180" customWidth="1"/>
    <col min="14382" max="14382" width="4.375" style="180" customWidth="1"/>
    <col min="14383" max="14387" width="11.75" style="180" customWidth="1"/>
    <col min="14388" max="14388" width="9" style="180" customWidth="1"/>
    <col min="14389" max="14389" width="23.125" style="180" customWidth="1"/>
    <col min="14390" max="14585" width="9" style="180" customWidth="1"/>
    <col min="14586" max="14593" width="3.75" style="180"/>
    <col min="14594" max="14637" width="3.75" style="180" customWidth="1"/>
    <col min="14638" max="14638" width="4.375" style="180" customWidth="1"/>
    <col min="14639" max="14643" width="11.75" style="180" customWidth="1"/>
    <col min="14644" max="14644" width="9" style="180" customWidth="1"/>
    <col min="14645" max="14645" width="23.125" style="180" customWidth="1"/>
    <col min="14646" max="14841" width="9" style="180" customWidth="1"/>
    <col min="14842" max="14849" width="3.75" style="180"/>
    <col min="14850" max="14893" width="3.75" style="180" customWidth="1"/>
    <col min="14894" max="14894" width="4.375" style="180" customWidth="1"/>
    <col min="14895" max="14899" width="11.75" style="180" customWidth="1"/>
    <col min="14900" max="14900" width="9" style="180" customWidth="1"/>
    <col min="14901" max="14901" width="23.125" style="180" customWidth="1"/>
    <col min="14902" max="15097" width="9" style="180" customWidth="1"/>
    <col min="15098" max="15105" width="3.75" style="180"/>
    <col min="15106" max="15149" width="3.75" style="180" customWidth="1"/>
    <col min="15150" max="15150" width="4.375" style="180" customWidth="1"/>
    <col min="15151" max="15155" width="11.75" style="180" customWidth="1"/>
    <col min="15156" max="15156" width="9" style="180" customWidth="1"/>
    <col min="15157" max="15157" width="23.125" style="180" customWidth="1"/>
    <col min="15158" max="15353" width="9" style="180" customWidth="1"/>
    <col min="15354" max="15361" width="3.75" style="180"/>
    <col min="15362" max="15405" width="3.75" style="180" customWidth="1"/>
    <col min="15406" max="15406" width="4.375" style="180" customWidth="1"/>
    <col min="15407" max="15411" width="11.75" style="180" customWidth="1"/>
    <col min="15412" max="15412" width="9" style="180" customWidth="1"/>
    <col min="15413" max="15413" width="23.125" style="180" customWidth="1"/>
    <col min="15414" max="15609" width="9" style="180" customWidth="1"/>
    <col min="15610" max="15617" width="3.75" style="180"/>
    <col min="15618" max="15661" width="3.75" style="180" customWidth="1"/>
    <col min="15662" max="15662" width="4.375" style="180" customWidth="1"/>
    <col min="15663" max="15667" width="11.75" style="180" customWidth="1"/>
    <col min="15668" max="15668" width="9" style="180" customWidth="1"/>
    <col min="15669" max="15669" width="23.125" style="180" customWidth="1"/>
    <col min="15670" max="15865" width="9" style="180" customWidth="1"/>
    <col min="15866" max="15873" width="3.75" style="180"/>
    <col min="15874" max="15917" width="3.75" style="180" customWidth="1"/>
    <col min="15918" max="15918" width="4.375" style="180" customWidth="1"/>
    <col min="15919" max="15923" width="11.75" style="180" customWidth="1"/>
    <col min="15924" max="15924" width="9" style="180" customWidth="1"/>
    <col min="15925" max="15925" width="23.125" style="180" customWidth="1"/>
    <col min="15926" max="16121" width="9" style="180" customWidth="1"/>
    <col min="16122" max="16129" width="3.75" style="180"/>
    <col min="16130" max="16173" width="3.75" style="180" customWidth="1"/>
    <col min="16174" max="16174" width="4.375" style="180" customWidth="1"/>
    <col min="16175" max="16179" width="11.75" style="180" customWidth="1"/>
    <col min="16180" max="16180" width="9" style="180" customWidth="1"/>
    <col min="16181" max="16181" width="23.125" style="180" customWidth="1"/>
    <col min="16182" max="16377" width="9" style="180" customWidth="1"/>
    <col min="16378" max="16384" width="3.75" style="180"/>
  </cols>
  <sheetData>
    <row r="1" spans="1:53" ht="21" x14ac:dyDescent="0.15">
      <c r="A1" s="440" t="s">
        <v>380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1"/>
      <c r="AV1" s="441"/>
      <c r="AW1" s="441"/>
      <c r="AX1" s="441"/>
      <c r="AY1" s="441"/>
      <c r="AZ1" s="441"/>
      <c r="BA1" s="179"/>
    </row>
    <row r="2" spans="1:53" x14ac:dyDescent="0.15">
      <c r="B2" s="442"/>
      <c r="C2" s="442"/>
      <c r="D2" s="442"/>
      <c r="E2" s="442"/>
      <c r="F2" s="442"/>
      <c r="G2" s="442"/>
      <c r="H2" s="442"/>
      <c r="I2" s="442"/>
      <c r="J2" s="442"/>
      <c r="K2" s="442"/>
    </row>
    <row r="3" spans="1:53" ht="35.1" customHeight="1" x14ac:dyDescent="0.15">
      <c r="A3" s="443" t="s">
        <v>359</v>
      </c>
      <c r="B3" s="443"/>
      <c r="C3" s="443"/>
      <c r="D3" s="443"/>
      <c r="E3" s="443" t="str">
        <f ca="1">A5</f>
        <v>緑が丘YFC</v>
      </c>
      <c r="F3" s="443"/>
      <c r="G3" s="443"/>
      <c r="H3" s="443"/>
      <c r="I3" s="444" t="str">
        <f ca="1">A7</f>
        <v>FCアネーロ・U-10</v>
      </c>
      <c r="J3" s="444"/>
      <c r="K3" s="444"/>
      <c r="L3" s="444"/>
      <c r="M3" s="444" t="str">
        <f ca="1">A9</f>
        <v>シャルムグランツSC</v>
      </c>
      <c r="N3" s="444"/>
      <c r="O3" s="444"/>
      <c r="P3" s="444"/>
      <c r="Q3" s="444" t="str">
        <f ca="1">A11</f>
        <v>ともぞうSC</v>
      </c>
      <c r="R3" s="444"/>
      <c r="S3" s="444"/>
      <c r="T3" s="444"/>
      <c r="U3" s="443" t="str">
        <f ca="1">A13</f>
        <v>FCアリーバ</v>
      </c>
      <c r="V3" s="443"/>
      <c r="W3" s="443"/>
      <c r="X3" s="443"/>
      <c r="Y3" s="444" t="str">
        <f ca="1">A15</f>
        <v>清原シザーズ</v>
      </c>
      <c r="Z3" s="444"/>
      <c r="AA3" s="444"/>
      <c r="AB3" s="444"/>
      <c r="AC3" s="444" t="str">
        <f ca="1">A17</f>
        <v>栃木SC U-10</v>
      </c>
      <c r="AD3" s="444"/>
      <c r="AE3" s="444"/>
      <c r="AF3" s="444"/>
      <c r="AG3" s="444" t="str">
        <f ca="1">A19</f>
        <v>姿川第一FC</v>
      </c>
      <c r="AH3" s="444"/>
      <c r="AI3" s="444"/>
      <c r="AJ3" s="444"/>
      <c r="AK3" s="444" t="str">
        <f ca="1">A21</f>
        <v>union sc U-10</v>
      </c>
      <c r="AL3" s="444"/>
      <c r="AM3" s="444"/>
      <c r="AN3" s="444"/>
      <c r="AO3" s="444"/>
      <c r="AP3" s="444"/>
      <c r="AQ3" s="444"/>
      <c r="AR3" s="444"/>
      <c r="AS3" s="183" t="s">
        <v>151</v>
      </c>
      <c r="AT3" s="184" t="s">
        <v>152</v>
      </c>
      <c r="AU3" s="185" t="s">
        <v>179</v>
      </c>
      <c r="AV3" s="185" t="s">
        <v>180</v>
      </c>
      <c r="AW3" s="185" t="s">
        <v>140</v>
      </c>
      <c r="AX3" s="185"/>
      <c r="AY3" s="186" t="s">
        <v>181</v>
      </c>
      <c r="AZ3" s="187" t="s">
        <v>182</v>
      </c>
      <c r="BA3" s="188"/>
    </row>
    <row r="4" spans="1:53" ht="17.25" customHeight="1" x14ac:dyDescent="0.15">
      <c r="A4" s="438" t="s">
        <v>183</v>
      </c>
      <c r="B4" s="439"/>
      <c r="C4" s="439"/>
      <c r="D4" s="439"/>
      <c r="E4" s="537"/>
      <c r="F4" s="538"/>
      <c r="G4" s="538"/>
      <c r="H4" s="539"/>
      <c r="I4" s="485" t="str">
        <f>IF(OR(J4="",L4=""),"",IF(J4&gt;L4,"○",IF(J4&lt;L4,"×",IF(J4=L4,"△"))))</f>
        <v>○</v>
      </c>
      <c r="J4" s="453">
        <f>'対戦表（Ａブロック）'!$Q$12</f>
        <v>1</v>
      </c>
      <c r="K4" s="487" t="s">
        <v>144</v>
      </c>
      <c r="L4" s="455">
        <f>'対戦表（Ａブロック）'!$V$12</f>
        <v>0</v>
      </c>
      <c r="M4" s="489" t="str">
        <f>IF(OR(N4="",P4=""),"",IF(N4&gt;P4,"○",IF(N4&lt;P4,"×",IF(N4=P4,"△"))))</f>
        <v>△</v>
      </c>
      <c r="N4" s="457">
        <f>'対戦表（Ａブロック）'!$Q$46</f>
        <v>1</v>
      </c>
      <c r="O4" s="491" t="s">
        <v>144</v>
      </c>
      <c r="P4" s="459">
        <f>'対戦表（Ａブロック）'!$V$46</f>
        <v>1</v>
      </c>
      <c r="Q4" s="485" t="str">
        <f t="shared" ref="Q4" si="0">IF(OR(R4="",T4=""),"",IF(R4&gt;T4,"○",IF(R4&lt;T4,"×",IF(R4=T4,"△"))))</f>
        <v/>
      </c>
      <c r="R4" s="463" t="str">
        <f>'対戦表（Ａブロック）'!$Q$86</f>
        <v/>
      </c>
      <c r="S4" s="497" t="s">
        <v>143</v>
      </c>
      <c r="T4" s="467" t="str">
        <f>'対戦表（Ａブロック）'!$V$86</f>
        <v/>
      </c>
      <c r="U4" s="485" t="str">
        <f t="shared" ref="U4" si="1">IF(OR(V4="",X4=""),"",IF(V4&gt;X4,"○",IF(V4&lt;X4,"×",IF(V4=X4,"△"))))</f>
        <v/>
      </c>
      <c r="V4" s="469" t="str">
        <f>'対戦表（Ａブロック）'!$Q$128</f>
        <v/>
      </c>
      <c r="W4" s="497" t="s">
        <v>143</v>
      </c>
      <c r="X4" s="499" t="str">
        <f>'対戦表（Ａブロック）'!$V$128</f>
        <v/>
      </c>
      <c r="Y4" s="485" t="str">
        <f t="shared" ref="Y4" si="2">IF(OR(Z4="",AB4=""),"",IF(Z4&gt;AB4,"○",IF(Z4&lt;AB4,"×",IF(Z4=AB4,"△"))))</f>
        <v/>
      </c>
      <c r="Z4" s="469" t="str">
        <f>'対戦表（Ａブロック）'!$V$120</f>
        <v/>
      </c>
      <c r="AA4" s="497" t="s">
        <v>143</v>
      </c>
      <c r="AB4" s="499" t="str">
        <f>'対戦表（Ａブロック）'!$Q$120</f>
        <v/>
      </c>
      <c r="AC4" s="485" t="str">
        <f t="shared" ref="AC4" si="3">IF(OR(AD4="",AF4=""),"",IF(AD4&gt;AF4,"○",IF(AD4&lt;AF4,"×",IF(AD4=AF4,"△"))))</f>
        <v/>
      </c>
      <c r="AD4" s="471" t="str">
        <f>'対戦表（Ａブロック）'!$V$92</f>
        <v/>
      </c>
      <c r="AE4" s="497" t="s">
        <v>143</v>
      </c>
      <c r="AF4" s="467" t="str">
        <f>'対戦表（Ａブロック）'!$Q$92</f>
        <v/>
      </c>
      <c r="AG4" s="485" t="str">
        <f t="shared" ref="AG4" si="4">IF(OR(AH4="",AJ4=""),"",IF(AH4&gt;AJ4,"○",IF(AH4&lt;AJ4,"×",IF(AH4=AJ4,"△"))))</f>
        <v>×</v>
      </c>
      <c r="AH4" s="465">
        <f>'対戦表（Ａブロック）'!$V$56</f>
        <v>0</v>
      </c>
      <c r="AI4" s="491" t="s">
        <v>143</v>
      </c>
      <c r="AJ4" s="509">
        <f>'対戦表（Ａブロック）'!$Q$56</f>
        <v>5</v>
      </c>
      <c r="AK4" s="485" t="str">
        <f t="shared" ref="AK4" si="5">IF(OR(AL4="",AN4=""),"",IF(AL4&gt;AN4,"○",IF(AL4&lt;AN4,"×",IF(AL4=AN4,"△"))))</f>
        <v>△</v>
      </c>
      <c r="AL4" s="493">
        <f>'対戦表（Ａブロック）'!$V$20</f>
        <v>0</v>
      </c>
      <c r="AM4" s="487" t="s">
        <v>143</v>
      </c>
      <c r="AN4" s="511">
        <f>'対戦表（Ａブロック）'!$Q$20</f>
        <v>0</v>
      </c>
      <c r="AO4" s="485"/>
      <c r="AP4" s="513"/>
      <c r="AQ4" s="517"/>
      <c r="AR4" s="519"/>
      <c r="AS4" s="475">
        <f t="shared" ref="AS4" si="6">COUNTIF(E4:AN5,"○")+COUNTIF(E4:AN5,"×")+COUNTIF(E4:AN5,"△")</f>
        <v>4</v>
      </c>
      <c r="AT4" s="527">
        <f t="shared" ref="AT4" si="7">COUNTIF(E4:AN5,"○")*3+COUNTIF(E4:AN5,"△")</f>
        <v>5</v>
      </c>
      <c r="AU4" s="533">
        <f t="shared" ref="AU4" si="8">IF(AS4=0,0,AT4/(AS4*3))</f>
        <v>0.41666666666666669</v>
      </c>
      <c r="AV4" s="477">
        <f t="shared" ref="AV4" si="9">SUM(F4,J4,N4,R4,V4,Z4,AD4,AH4,AL4,AP4)-SUM(H4,L4,P4,T4,X4,AB4,AF4,AJ4,AN4,AR4)</f>
        <v>-4</v>
      </c>
      <c r="AW4" s="477">
        <f>SUM(F4,J4,N4,R4,V4,Z4,AD4,AH4,AL4,AP4,)</f>
        <v>2</v>
      </c>
      <c r="AX4" s="199">
        <f>AU4+AV4*0.001+AW4*0.00001</f>
        <v>0.4126866666666667</v>
      </c>
      <c r="AY4" s="543">
        <f>RANK(AX4,$AX$4:$AX$21)</f>
        <v>5</v>
      </c>
      <c r="AZ4" s="477">
        <f>RANK(AU4,$AU$4:$AU$44)</f>
        <v>10</v>
      </c>
      <c r="BA4" s="189"/>
    </row>
    <row r="5" spans="1:53" ht="17.25" customHeight="1" x14ac:dyDescent="0.15">
      <c r="A5" s="445" t="str">
        <f t="shared" ref="A5:A9" ca="1" si="10">INDIRECT("U10組合せ!d"&amp;(ROW()-1)/2+4)</f>
        <v>緑が丘YFC</v>
      </c>
      <c r="B5" s="446"/>
      <c r="C5" s="446"/>
      <c r="D5" s="447"/>
      <c r="E5" s="540"/>
      <c r="F5" s="541"/>
      <c r="G5" s="541"/>
      <c r="H5" s="542"/>
      <c r="I5" s="486"/>
      <c r="J5" s="454"/>
      <c r="K5" s="488"/>
      <c r="L5" s="456"/>
      <c r="M5" s="490"/>
      <c r="N5" s="458"/>
      <c r="O5" s="492"/>
      <c r="P5" s="460"/>
      <c r="Q5" s="486"/>
      <c r="R5" s="464"/>
      <c r="S5" s="498"/>
      <c r="T5" s="468"/>
      <c r="U5" s="486"/>
      <c r="V5" s="470"/>
      <c r="W5" s="498"/>
      <c r="X5" s="500"/>
      <c r="Y5" s="486"/>
      <c r="Z5" s="470"/>
      <c r="AA5" s="498"/>
      <c r="AB5" s="500"/>
      <c r="AC5" s="486"/>
      <c r="AD5" s="472"/>
      <c r="AE5" s="498"/>
      <c r="AF5" s="468"/>
      <c r="AG5" s="486"/>
      <c r="AH5" s="466"/>
      <c r="AI5" s="492"/>
      <c r="AJ5" s="510"/>
      <c r="AK5" s="486"/>
      <c r="AL5" s="494"/>
      <c r="AM5" s="488"/>
      <c r="AN5" s="512"/>
      <c r="AO5" s="486"/>
      <c r="AP5" s="514"/>
      <c r="AQ5" s="518"/>
      <c r="AR5" s="520"/>
      <c r="AS5" s="476"/>
      <c r="AT5" s="528"/>
      <c r="AU5" s="534"/>
      <c r="AV5" s="535"/>
      <c r="AW5" s="535"/>
      <c r="AX5" s="198"/>
      <c r="AY5" s="478"/>
      <c r="AZ5" s="478"/>
      <c r="BA5" s="189"/>
    </row>
    <row r="6" spans="1:53" ht="17.25" customHeight="1" x14ac:dyDescent="0.15">
      <c r="A6" s="438" t="s">
        <v>184</v>
      </c>
      <c r="B6" s="439"/>
      <c r="C6" s="439"/>
      <c r="D6" s="448"/>
      <c r="E6" s="479" t="str">
        <f t="shared" ref="E6" si="11">IF(OR(F6="",H6=""),"",IF(F6&gt;H6,"○",IF(F6&lt;H6,"×",IF(F6=H6,"△"))))</f>
        <v>×</v>
      </c>
      <c r="F6" s="449">
        <f>IF(L4="","",L4)</f>
        <v>0</v>
      </c>
      <c r="G6" s="473" t="s">
        <v>143</v>
      </c>
      <c r="H6" s="451">
        <f>IF(J4="","",J4)</f>
        <v>1</v>
      </c>
      <c r="I6" s="537"/>
      <c r="J6" s="538"/>
      <c r="K6" s="538"/>
      <c r="L6" s="539"/>
      <c r="M6" s="485" t="str">
        <f>IF(OR(N6="",P6=""),"",IF(N6&gt;P6,"○",IF(N6&lt;P6,"×",IF(N6=P6,"△"))))</f>
        <v>×</v>
      </c>
      <c r="N6" s="453">
        <f>'対戦表（Ａブロック）'!$Q$22</f>
        <v>0</v>
      </c>
      <c r="O6" s="487" t="s">
        <v>144</v>
      </c>
      <c r="P6" s="461">
        <f>'対戦表（Ａブロック）'!$V$22</f>
        <v>2</v>
      </c>
      <c r="Q6" s="485" t="str">
        <f t="shared" ref="Q6" si="12">IF(OR(R6="",T6=""),"",IF(R6&gt;T6,"○",IF(R6&lt;T6,"×",IF(R6=T6,"△"))))</f>
        <v>×</v>
      </c>
      <c r="R6" s="465">
        <f>'対戦表（Ａブロック）'!$Q$50</f>
        <v>1</v>
      </c>
      <c r="S6" s="491" t="s">
        <v>143</v>
      </c>
      <c r="T6" s="459">
        <f>'対戦表（Ａブロック）'!$V$50</f>
        <v>7</v>
      </c>
      <c r="U6" s="485" t="str">
        <f t="shared" ref="U6" si="13">IF(OR(V6="",X6=""),"",IF(V6&gt;X6,"○",IF(V6&lt;X6,"×",IF(V6=X6,"△"))))</f>
        <v/>
      </c>
      <c r="V6" s="471" t="str">
        <f>'対戦表（Ａブロック）'!$Q$88</f>
        <v/>
      </c>
      <c r="W6" s="497" t="s">
        <v>143</v>
      </c>
      <c r="X6" s="467" t="str">
        <f>'対戦表（Ａブロック）'!$V$88</f>
        <v/>
      </c>
      <c r="Y6" s="485" t="str">
        <f t="shared" ref="Y6" si="14">IF(OR(Z6="",AB6=""),"",IF(Z6&gt;AB6,"○",IF(Z6&lt;AB6,"×",IF(Z6=AB6,"△"))))</f>
        <v/>
      </c>
      <c r="Z6" s="469" t="str">
        <f>'対戦表（Ａブロック）'!$Q$130</f>
        <v/>
      </c>
      <c r="AA6" s="497" t="s">
        <v>143</v>
      </c>
      <c r="AB6" s="499" t="str">
        <f>'対戦表（Ａブロック）'!$V$130</f>
        <v/>
      </c>
      <c r="AC6" s="485" t="str">
        <f t="shared" ref="AC6" si="15">IF(OR(AD6="",AF6=""),"",IF(AD6&gt;AF6,"○",IF(AD6&lt;AF6,"×",IF(AD6=AF6,"△"))))</f>
        <v/>
      </c>
      <c r="AD6" s="469" t="str">
        <f>'対戦表（Ａブロック）'!$V$122</f>
        <v/>
      </c>
      <c r="AE6" s="497" t="s">
        <v>143</v>
      </c>
      <c r="AF6" s="499" t="str">
        <f>'対戦表（Ａブロック）'!$Q$122</f>
        <v/>
      </c>
      <c r="AG6" s="485" t="str">
        <f t="shared" ref="AG6" si="16">IF(OR(AH6="",AJ6=""),"",IF(AH6&gt;AJ6,"○",IF(AH6&lt;AJ6,"×",IF(AH6=AJ6,"△"))))</f>
        <v/>
      </c>
      <c r="AH6" s="471" t="str">
        <f>'対戦表（Ａブロック）'!$V$94</f>
        <v/>
      </c>
      <c r="AI6" s="497" t="s">
        <v>143</v>
      </c>
      <c r="AJ6" s="467" t="str">
        <f>'対戦表（Ａブロック）'!$Q$94</f>
        <v/>
      </c>
      <c r="AK6" s="485" t="str">
        <f t="shared" ref="AK6" si="17">IF(OR(AL6="",AN6=""),"",IF(AL6&gt;AN6,"○",IF(AL6&lt;AN6,"×",IF(AL6=AN6,"△"))))</f>
        <v>×</v>
      </c>
      <c r="AL6" s="465">
        <f>'対戦表（Ａブロック）'!$V$60</f>
        <v>0</v>
      </c>
      <c r="AM6" s="491" t="s">
        <v>143</v>
      </c>
      <c r="AN6" s="509">
        <f>'対戦表（Ａブロック）'!$Q$60</f>
        <v>3</v>
      </c>
      <c r="AO6" s="485"/>
      <c r="AP6" s="469"/>
      <c r="AQ6" s="497"/>
      <c r="AR6" s="521"/>
      <c r="AS6" s="475">
        <f t="shared" ref="AS6:AS8" si="18">COUNTIF(E6:AR7,"○")+COUNTIF(E6:AR7,"×")+COUNTIF(E6:AR7,"△")</f>
        <v>4</v>
      </c>
      <c r="AT6" s="527">
        <f t="shared" ref="AT6" si="19">COUNTIF(E6:AN7,"○")*3+COUNTIF(E6:AN7,"△")</f>
        <v>0</v>
      </c>
      <c r="AU6" s="533">
        <f t="shared" ref="AU6" si="20">IF(AS6=0,0,AT6/(AS6*3))</f>
        <v>0</v>
      </c>
      <c r="AV6" s="477">
        <f t="shared" ref="AV6" si="21">SUM(F6,J6,N6,R6,V6,Z6,AD6,AH6,AL6,AP6)-SUM(H6,L6,P6,T6,X6,AB6,AF6,AJ6,AN6,AR6)</f>
        <v>-12</v>
      </c>
      <c r="AW6" s="477">
        <f t="shared" ref="AW6" si="22">SUM(F6,J6,N6,R6,V6,Z6,AD6,AH6,AL6,AP6,)</f>
        <v>1</v>
      </c>
      <c r="AX6" s="199">
        <f>AU6+AV6*0.001+AW6*0.00001</f>
        <v>-1.1990000000000001E-2</v>
      </c>
      <c r="AY6" s="543">
        <f t="shared" ref="AY6" si="23">RANK(AX6,$AX$4:$AX$21)</f>
        <v>9</v>
      </c>
      <c r="AZ6" s="477">
        <f>RANK(AU6,$AU$4:$AU$44)</f>
        <v>18</v>
      </c>
      <c r="BA6" s="189"/>
    </row>
    <row r="7" spans="1:53" ht="17.25" customHeight="1" x14ac:dyDescent="0.15">
      <c r="A7" s="445" t="str">
        <f t="shared" ca="1" si="10"/>
        <v>FCアネーロ・U-10</v>
      </c>
      <c r="B7" s="446"/>
      <c r="C7" s="446"/>
      <c r="D7" s="447"/>
      <c r="E7" s="480"/>
      <c r="F7" s="450"/>
      <c r="G7" s="474"/>
      <c r="H7" s="452"/>
      <c r="I7" s="540"/>
      <c r="J7" s="541"/>
      <c r="K7" s="541"/>
      <c r="L7" s="542"/>
      <c r="M7" s="486"/>
      <c r="N7" s="454"/>
      <c r="O7" s="488"/>
      <c r="P7" s="462"/>
      <c r="Q7" s="486"/>
      <c r="R7" s="466"/>
      <c r="S7" s="492"/>
      <c r="T7" s="460"/>
      <c r="U7" s="486"/>
      <c r="V7" s="472"/>
      <c r="W7" s="498"/>
      <c r="X7" s="468"/>
      <c r="Y7" s="486"/>
      <c r="Z7" s="470"/>
      <c r="AA7" s="498"/>
      <c r="AB7" s="500"/>
      <c r="AC7" s="486"/>
      <c r="AD7" s="470"/>
      <c r="AE7" s="498"/>
      <c r="AF7" s="500"/>
      <c r="AG7" s="486"/>
      <c r="AH7" s="472"/>
      <c r="AI7" s="498"/>
      <c r="AJ7" s="468"/>
      <c r="AK7" s="486"/>
      <c r="AL7" s="466"/>
      <c r="AM7" s="492"/>
      <c r="AN7" s="510"/>
      <c r="AO7" s="486"/>
      <c r="AP7" s="470"/>
      <c r="AQ7" s="498"/>
      <c r="AR7" s="522"/>
      <c r="AS7" s="476"/>
      <c r="AT7" s="528"/>
      <c r="AU7" s="534"/>
      <c r="AV7" s="535"/>
      <c r="AW7" s="535"/>
      <c r="AX7" s="198"/>
      <c r="AY7" s="478"/>
      <c r="AZ7" s="478"/>
      <c r="BA7" s="189"/>
    </row>
    <row r="8" spans="1:53" ht="17.25" customHeight="1" x14ac:dyDescent="0.15">
      <c r="A8" s="438" t="s">
        <v>185</v>
      </c>
      <c r="B8" s="439"/>
      <c r="C8" s="439"/>
      <c r="D8" s="448"/>
      <c r="E8" s="479" t="str">
        <f t="shared" ref="E8" si="24">IF(OR(F8="",H8=""),"",IF(F8&gt;H8,"○",IF(F8&lt;H8,"×",IF(F8=H8,"△"))))</f>
        <v>△</v>
      </c>
      <c r="F8" s="449">
        <f>IF(P4="","",P4)</f>
        <v>1</v>
      </c>
      <c r="G8" s="473" t="s">
        <v>143</v>
      </c>
      <c r="H8" s="451">
        <f>IF(N4="","",N4)</f>
        <v>1</v>
      </c>
      <c r="I8" s="479" t="str">
        <f t="shared" ref="I8" si="25">IF(OR(J8="",L8=""),"",IF(J8&gt;L8,"○",IF(J8&lt;L8,"×",IF(J8=L8,"△"))))</f>
        <v>○</v>
      </c>
      <c r="J8" s="449">
        <f>IF(P6="","",P6)</f>
        <v>2</v>
      </c>
      <c r="K8" s="473" t="s">
        <v>143</v>
      </c>
      <c r="L8" s="451">
        <f>IF(N6="","",N6)</f>
        <v>0</v>
      </c>
      <c r="M8" s="537"/>
      <c r="N8" s="538"/>
      <c r="O8" s="538"/>
      <c r="P8" s="539"/>
      <c r="Q8" s="485" t="str">
        <f t="shared" ref="Q8" si="26">IF(OR(R8="",T8=""),"",IF(R8&gt;T8,"○",IF(R8&lt;T8,"×",IF(R8=T8,"△"))))</f>
        <v>×</v>
      </c>
      <c r="R8" s="493">
        <f>'対戦表（Ａブロック）'!$Q$14</f>
        <v>0</v>
      </c>
      <c r="S8" s="487" t="s">
        <v>144</v>
      </c>
      <c r="T8" s="461">
        <f>'対戦表（Ａブロック）'!$V$14</f>
        <v>4</v>
      </c>
      <c r="U8" s="489" t="str">
        <f t="shared" ref="U8" si="27">IF(OR(V8="",X8=""),"",IF(V8&gt;X8,"○",IF(V8&lt;X8,"×",IF(V8=X8,"△"))))</f>
        <v>×</v>
      </c>
      <c r="V8" s="465">
        <f>'対戦表（Ａブロック）'!$Q$54</f>
        <v>0</v>
      </c>
      <c r="W8" s="491" t="s">
        <v>143</v>
      </c>
      <c r="X8" s="459">
        <f>'対戦表（Ａブロック）'!$V$54</f>
        <v>1</v>
      </c>
      <c r="Y8" s="485" t="str">
        <f t="shared" ref="Y8" si="28">IF(OR(Z8="",AB8=""),"",IF(Z8&gt;AB8,"○",IF(Z8&lt;AB8,"×",IF(Z8=AB8,"△"))))</f>
        <v/>
      </c>
      <c r="Z8" s="471" t="str">
        <f>'対戦表（Ａブロック）'!$Q$90</f>
        <v/>
      </c>
      <c r="AA8" s="497" t="s">
        <v>143</v>
      </c>
      <c r="AB8" s="467" t="str">
        <f>'対戦表（Ａブロック）'!$V$90</f>
        <v/>
      </c>
      <c r="AC8" s="485" t="str">
        <f t="shared" ref="AC8" si="29">IF(OR(AD8="",AF8=""),"",IF(AD8&gt;AF8,"○",IF(AD8&lt;AF8,"×",IF(AD8=AF8,"△"))))</f>
        <v/>
      </c>
      <c r="AD8" s="469" t="str">
        <f>'対戦表（Ａブロック）'!$Q$114</f>
        <v/>
      </c>
      <c r="AE8" s="473" t="s">
        <v>143</v>
      </c>
      <c r="AF8" s="505" t="str">
        <f>'対戦表（Ａブロック）'!$V$114</f>
        <v/>
      </c>
      <c r="AG8" s="489" t="str">
        <f t="shared" ref="AG8" si="30">IF(OR(AH8="",AJ8=""),"",IF(AH8&gt;AJ8,"○",IF(AH8&lt;AJ8,"×",IF(AH8=AJ8,"△"))))</f>
        <v/>
      </c>
      <c r="AH8" s="503" t="str">
        <f>'対戦表（Ａブロック）'!$V$124</f>
        <v/>
      </c>
      <c r="AI8" s="473" t="s">
        <v>143</v>
      </c>
      <c r="AJ8" s="505" t="str">
        <f>'対戦表（Ａブロック）'!$Q$124</f>
        <v/>
      </c>
      <c r="AK8" s="489" t="str">
        <f t="shared" ref="AK8" si="31">IF(OR(AL8="",AN8=""),"",IF(AL8&gt;AN8,"○",IF(AL8&lt;AN8,"×",IF(AL8=AN8,"△"))))</f>
        <v/>
      </c>
      <c r="AL8" s="481" t="str">
        <f>'対戦表（Ａブロック）'!$V$96</f>
        <v/>
      </c>
      <c r="AM8" s="473" t="s">
        <v>143</v>
      </c>
      <c r="AN8" s="473" t="str">
        <f>'対戦表（Ａブロック）'!$Q$96</f>
        <v/>
      </c>
      <c r="AO8" s="489"/>
      <c r="AP8" s="481"/>
      <c r="AQ8" s="473"/>
      <c r="AR8" s="483"/>
      <c r="AS8" s="475">
        <f t="shared" si="18"/>
        <v>4</v>
      </c>
      <c r="AT8" s="527">
        <f t="shared" ref="AT8" si="32">COUNTIF(E8:AN9,"○")*3+COUNTIF(E8:AN9,"△")</f>
        <v>4</v>
      </c>
      <c r="AU8" s="533">
        <f t="shared" ref="AU8" si="33">IF(AS8=0,0,AT8/(AS8*3))</f>
        <v>0.33333333333333331</v>
      </c>
      <c r="AV8" s="477">
        <f t="shared" ref="AV8" si="34">SUM(F8,J8,N8,R8,V8,Z8,AD8,AH8,AL8,AP8)-SUM(H8,L8,P8,T8,X8,AB8,AF8,AJ8,AN8,AR8)</f>
        <v>-3</v>
      </c>
      <c r="AW8" s="477">
        <f t="shared" ref="AW8" si="35">SUM(F8,J8,N8,R8,V8,Z8,AD8,AH8,AL8,AP8,)</f>
        <v>3</v>
      </c>
      <c r="AX8" s="199">
        <f>AU8+AV8*0.001+AW8*0.00001</f>
        <v>0.33036333333333329</v>
      </c>
      <c r="AY8" s="543">
        <f t="shared" ref="AY8" si="36">RANK(AX8,$AX$4:$AX$21)</f>
        <v>7</v>
      </c>
      <c r="AZ8" s="477">
        <f>RANK(AU8,$AU$4:$AU$44)</f>
        <v>12</v>
      </c>
      <c r="BA8" s="189"/>
    </row>
    <row r="9" spans="1:53" ht="17.25" customHeight="1" x14ac:dyDescent="0.15">
      <c r="A9" s="445" t="str">
        <f t="shared" ca="1" si="10"/>
        <v>シャルムグランツSC</v>
      </c>
      <c r="B9" s="446"/>
      <c r="C9" s="446"/>
      <c r="D9" s="447"/>
      <c r="E9" s="480"/>
      <c r="F9" s="450"/>
      <c r="G9" s="474"/>
      <c r="H9" s="452"/>
      <c r="I9" s="480"/>
      <c r="J9" s="450"/>
      <c r="K9" s="474"/>
      <c r="L9" s="452"/>
      <c r="M9" s="540"/>
      <c r="N9" s="541"/>
      <c r="O9" s="541"/>
      <c r="P9" s="542"/>
      <c r="Q9" s="486"/>
      <c r="R9" s="494"/>
      <c r="S9" s="488"/>
      <c r="T9" s="462"/>
      <c r="U9" s="490"/>
      <c r="V9" s="466"/>
      <c r="W9" s="492"/>
      <c r="X9" s="460"/>
      <c r="Y9" s="486"/>
      <c r="Z9" s="472"/>
      <c r="AA9" s="498"/>
      <c r="AB9" s="468"/>
      <c r="AC9" s="486"/>
      <c r="AD9" s="470"/>
      <c r="AE9" s="474"/>
      <c r="AF9" s="506"/>
      <c r="AG9" s="490"/>
      <c r="AH9" s="504"/>
      <c r="AI9" s="474"/>
      <c r="AJ9" s="506"/>
      <c r="AK9" s="490"/>
      <c r="AL9" s="482"/>
      <c r="AM9" s="474"/>
      <c r="AN9" s="474"/>
      <c r="AO9" s="490"/>
      <c r="AP9" s="482"/>
      <c r="AQ9" s="474"/>
      <c r="AR9" s="484"/>
      <c r="AS9" s="476"/>
      <c r="AT9" s="528"/>
      <c r="AU9" s="534"/>
      <c r="AV9" s="535"/>
      <c r="AW9" s="535"/>
      <c r="AX9" s="198"/>
      <c r="AY9" s="478"/>
      <c r="AZ9" s="478"/>
      <c r="BA9" s="189"/>
    </row>
    <row r="10" spans="1:53" ht="17.25" customHeight="1" x14ac:dyDescent="0.15">
      <c r="A10" s="438" t="s">
        <v>186</v>
      </c>
      <c r="B10" s="439"/>
      <c r="C10" s="439"/>
      <c r="D10" s="448"/>
      <c r="E10" s="479" t="str">
        <f t="shared" ref="E10" si="37">IF(OR(F10="",H10=""),"",IF(F10&gt;H10,"○",IF(F10&lt;H10,"×",IF(F10=H10,"△"))))</f>
        <v/>
      </c>
      <c r="F10" s="449" t="str">
        <f>IF(T4="","",T4)</f>
        <v/>
      </c>
      <c r="G10" s="473" t="s">
        <v>143</v>
      </c>
      <c r="H10" s="451" t="str">
        <f>IF(R4="","",R4)</f>
        <v/>
      </c>
      <c r="I10" s="479" t="str">
        <f t="shared" ref="I10" si="38">IF(OR(J10="",L10=""),"",IF(J10&gt;L10,"○",IF(J10&lt;L10,"×",IF(J10=L10,"△"))))</f>
        <v>○</v>
      </c>
      <c r="J10" s="481">
        <f>IF(T6="","",T6)</f>
        <v>7</v>
      </c>
      <c r="K10" s="473" t="s">
        <v>143</v>
      </c>
      <c r="L10" s="483">
        <f>IF(R6="","",R6)</f>
        <v>1</v>
      </c>
      <c r="M10" s="479" t="str">
        <f t="shared" ref="M10" si="39">IF(OR(N10="",P10=""),"",IF(N10&gt;P10,"○",IF(N10&lt;P10,"×",IF(N10=P10,"△"))))</f>
        <v>○</v>
      </c>
      <c r="N10" s="449">
        <f>IF(T8="","",T8)</f>
        <v>4</v>
      </c>
      <c r="O10" s="473" t="s">
        <v>143</v>
      </c>
      <c r="P10" s="451">
        <f>IF(R8="","",R8)</f>
        <v>0</v>
      </c>
      <c r="Q10" s="537"/>
      <c r="R10" s="538"/>
      <c r="S10" s="538"/>
      <c r="T10" s="539"/>
      <c r="U10" s="485" t="str">
        <f>IF(OR(V10="",X10=""),"",IF(V10&gt;X10,"○",IF(V10&lt;X10,"×",IF(V10=X10,"△"))))</f>
        <v>○</v>
      </c>
      <c r="V10" s="493">
        <f>'対戦表（Ａブロック）'!$Q$24</f>
        <v>1</v>
      </c>
      <c r="W10" s="487" t="s">
        <v>144</v>
      </c>
      <c r="X10" s="461">
        <f>'対戦表（Ａブロック）'!$V$24</f>
        <v>0</v>
      </c>
      <c r="Y10" s="485" t="str">
        <f>IF(OR(Z10="",AB10=""),"",IF(Z10&gt;AB10,"○",IF(Z10&lt;AB10,"×",IF(Z10=AB10,"△"))))</f>
        <v>○</v>
      </c>
      <c r="Z10" s="465">
        <f>'対戦表（Ａブロック）'!$Q$58</f>
        <v>2</v>
      </c>
      <c r="AA10" s="491" t="s">
        <v>143</v>
      </c>
      <c r="AB10" s="459">
        <f>'対戦表（Ａブロック）'!$V$58</f>
        <v>0</v>
      </c>
      <c r="AC10" s="485" t="str">
        <f t="shared" ref="AC10" si="40">IF(OR(AD10="",AF10=""),"",IF(AD10&gt;AF10,"○",IF(AD10&lt;AF10,"×",IF(AD10=AF10,"△"))))</f>
        <v/>
      </c>
      <c r="AD10" s="471" t="str">
        <f>'対戦表（Ａブロック）'!$Q$80</f>
        <v/>
      </c>
      <c r="AE10" s="473" t="s">
        <v>143</v>
      </c>
      <c r="AF10" s="483" t="str">
        <f>'対戦表（Ａブロック）'!$V$80</f>
        <v/>
      </c>
      <c r="AG10" s="489" t="str">
        <f t="shared" ref="AG10" si="41">IF(OR(AH10="",AJ10=""),"",IF(AH10&gt;AJ10,"○",IF(AH10&lt;AJ10,"×",IF(AH10=AJ10,"△"))))</f>
        <v/>
      </c>
      <c r="AH10" s="503" t="str">
        <f>'対戦表（Ａブロック）'!$Q$116</f>
        <v/>
      </c>
      <c r="AI10" s="473" t="s">
        <v>143</v>
      </c>
      <c r="AJ10" s="505" t="str">
        <f>'対戦表（Ａブロック）'!$V$116</f>
        <v/>
      </c>
      <c r="AK10" s="489" t="str">
        <f t="shared" ref="AK10" si="42">IF(OR(AL10="",AN10=""),"",IF(AL10&gt;AN10,"○",IF(AL10&lt;AN10,"×",IF(AL10=AN10,"△"))))</f>
        <v/>
      </c>
      <c r="AL10" s="503" t="str">
        <f>'対戦表（Ａブロック）'!$V$126</f>
        <v/>
      </c>
      <c r="AM10" s="473" t="s">
        <v>143</v>
      </c>
      <c r="AN10" s="515" t="str">
        <f>'対戦表（Ａブロック）'!$Q$126</f>
        <v/>
      </c>
      <c r="AO10" s="489"/>
      <c r="AP10" s="503"/>
      <c r="AQ10" s="473"/>
      <c r="AR10" s="505"/>
      <c r="AS10" s="475">
        <f t="shared" ref="AS10:AS14" si="43">COUNTIF(E10:AR11,"○")+COUNTIF(E10:AR11,"×")+COUNTIF(E10:AR11,"△")</f>
        <v>4</v>
      </c>
      <c r="AT10" s="527">
        <f t="shared" ref="AT10" si="44">COUNTIF(E10:AN11,"○")*3+COUNTIF(E10:AN11,"△")</f>
        <v>12</v>
      </c>
      <c r="AU10" s="533">
        <f t="shared" ref="AU10" si="45">IF(AS10=0,0,AT10/(AS10*3))</f>
        <v>1</v>
      </c>
      <c r="AV10" s="477">
        <f t="shared" ref="AV10" si="46">SUM(F10,J10,N10,R10,V10,Z10,AD10,AH10,AL10,AP10)-SUM(H10,L10,P10,T10,X10,AB10,AF10,AJ10,AN10,AR10)</f>
        <v>13</v>
      </c>
      <c r="AW10" s="477">
        <f t="shared" ref="AW10" si="47">SUM(F10,J10,N10,R10,V10,Z10,AD10,AH10,AL10,AP10,)</f>
        <v>14</v>
      </c>
      <c r="AX10" s="199">
        <f>AU10+AV10*0.001+AW10*0.00001</f>
        <v>1.0131399999999999</v>
      </c>
      <c r="AY10" s="543">
        <f t="shared" ref="AY10" si="48">RANK(AX10,$AX$4:$AX$21)</f>
        <v>1</v>
      </c>
      <c r="AZ10" s="477">
        <f>RANK(AU10,$AU$4:$AU$44)</f>
        <v>1</v>
      </c>
      <c r="BA10" s="189"/>
    </row>
    <row r="11" spans="1:53" ht="17.25" customHeight="1" x14ac:dyDescent="0.15">
      <c r="A11" s="445" t="str">
        <f t="shared" ref="A11:A15" ca="1" si="49">INDIRECT("U10組合せ!d"&amp;(ROW()-1)/2+4)</f>
        <v>ともぞうSC</v>
      </c>
      <c r="B11" s="446"/>
      <c r="C11" s="446"/>
      <c r="D11" s="447"/>
      <c r="E11" s="480"/>
      <c r="F11" s="450"/>
      <c r="G11" s="474"/>
      <c r="H11" s="452"/>
      <c r="I11" s="480"/>
      <c r="J11" s="482"/>
      <c r="K11" s="474"/>
      <c r="L11" s="484"/>
      <c r="M11" s="480"/>
      <c r="N11" s="450"/>
      <c r="O11" s="474"/>
      <c r="P11" s="452"/>
      <c r="Q11" s="540"/>
      <c r="R11" s="541"/>
      <c r="S11" s="541"/>
      <c r="T11" s="542"/>
      <c r="U11" s="486"/>
      <c r="V11" s="494"/>
      <c r="W11" s="488"/>
      <c r="X11" s="462"/>
      <c r="Y11" s="486"/>
      <c r="Z11" s="466"/>
      <c r="AA11" s="492"/>
      <c r="AB11" s="460"/>
      <c r="AC11" s="486"/>
      <c r="AD11" s="472"/>
      <c r="AE11" s="474"/>
      <c r="AF11" s="484"/>
      <c r="AG11" s="490"/>
      <c r="AH11" s="504"/>
      <c r="AI11" s="474"/>
      <c r="AJ11" s="506"/>
      <c r="AK11" s="490"/>
      <c r="AL11" s="504"/>
      <c r="AM11" s="474"/>
      <c r="AN11" s="516"/>
      <c r="AO11" s="490"/>
      <c r="AP11" s="504"/>
      <c r="AQ11" s="474"/>
      <c r="AR11" s="506"/>
      <c r="AS11" s="476"/>
      <c r="AT11" s="528"/>
      <c r="AU11" s="534"/>
      <c r="AV11" s="535"/>
      <c r="AW11" s="535"/>
      <c r="AX11" s="198"/>
      <c r="AY11" s="478"/>
      <c r="AZ11" s="478"/>
      <c r="BA11" s="189"/>
    </row>
    <row r="12" spans="1:53" ht="17.25" customHeight="1" x14ac:dyDescent="0.15">
      <c r="A12" s="438" t="s">
        <v>187</v>
      </c>
      <c r="B12" s="439"/>
      <c r="C12" s="439"/>
      <c r="D12" s="448"/>
      <c r="E12" s="479" t="str">
        <f t="shared" ref="E12" si="50">IF(OR(F12="",H12=""),"",IF(F12&gt;H12,"○",IF(F12&lt;H12,"×",IF(F12=H12,"△"))))</f>
        <v/>
      </c>
      <c r="F12" s="449" t="str">
        <f>IF(X4="","",X4)</f>
        <v/>
      </c>
      <c r="G12" s="473" t="s">
        <v>143</v>
      </c>
      <c r="H12" s="451" t="str">
        <f>IF(V4="","",V4)</f>
        <v/>
      </c>
      <c r="I12" s="479" t="str">
        <f t="shared" ref="I12" si="51">IF(OR(J12="",L12=""),"",IF(J12&gt;L12,"○",IF(J12&lt;L12,"×",IF(J12=L12,"△"))))</f>
        <v/>
      </c>
      <c r="J12" s="481" t="str">
        <f>IF(X6="","",X6)</f>
        <v/>
      </c>
      <c r="K12" s="473" t="s">
        <v>143</v>
      </c>
      <c r="L12" s="483" t="str">
        <f>IF(V6="","",V6)</f>
        <v/>
      </c>
      <c r="M12" s="479" t="str">
        <f t="shared" ref="M12" si="52">IF(OR(N12="",P12=""),"",IF(N12&gt;P12,"○",IF(N12&lt;P12,"×",IF(N12=P12,"△"))))</f>
        <v>○</v>
      </c>
      <c r="N12" s="449">
        <f>IF(X8="","",X8)</f>
        <v>1</v>
      </c>
      <c r="O12" s="473" t="s">
        <v>143</v>
      </c>
      <c r="P12" s="451">
        <f>IF(V8="","",V8)</f>
        <v>0</v>
      </c>
      <c r="Q12" s="479" t="str">
        <f t="shared" ref="Q12" si="53">IF(OR(R12="",T12=""),"",IF(R12&gt;T12,"○",IF(R12&lt;T12,"×",IF(R12=T12,"△"))))</f>
        <v>×</v>
      </c>
      <c r="R12" s="481">
        <f>IF(X10="","",X10)</f>
        <v>0</v>
      </c>
      <c r="S12" s="473" t="s">
        <v>143</v>
      </c>
      <c r="T12" s="483">
        <f>IF(V10="","",V10)</f>
        <v>1</v>
      </c>
      <c r="U12" s="537"/>
      <c r="V12" s="538"/>
      <c r="W12" s="538"/>
      <c r="X12" s="539"/>
      <c r="Y12" s="485" t="str">
        <f>IF(OR(Z12="",AB12=""),"",IF(Z12&gt;AB12,"○",IF(Z12&lt;AB12,"×",IF(Z12=AB12,"△"))))</f>
        <v>×</v>
      </c>
      <c r="Z12" s="493">
        <f>'対戦表（Ａブロック）'!$Q$16</f>
        <v>0</v>
      </c>
      <c r="AA12" s="487" t="s">
        <v>144</v>
      </c>
      <c r="AB12" s="461">
        <f>'対戦表（Ａブロック）'!$V$16</f>
        <v>1</v>
      </c>
      <c r="AC12" s="489" t="str">
        <f t="shared" ref="AC12" si="54">IF(OR(AD12="",AF12=""),"",IF(AD12&gt;AF12,"○",IF(AD12&lt;AF12,"×",IF(AD12=AF12,"△"))))</f>
        <v>×</v>
      </c>
      <c r="AD12" s="465">
        <f>'対戦表（Ａブロック）'!$Q$62</f>
        <v>0</v>
      </c>
      <c r="AE12" s="491" t="s">
        <v>143</v>
      </c>
      <c r="AF12" s="459">
        <f>'対戦表（Ａブロック）'!$V$62</f>
        <v>2</v>
      </c>
      <c r="AG12" s="485" t="str">
        <f t="shared" ref="AG12" si="55">IF(OR(AH12="",AJ12=""),"",IF(AH12&gt;AJ12,"○",IF(AH12&lt;AJ12,"×",IF(AH12=AJ12,"△"))))</f>
        <v/>
      </c>
      <c r="AH12" s="471" t="str">
        <f>'対戦表（Ａブロック）'!$Q$82</f>
        <v/>
      </c>
      <c r="AI12" s="497" t="s">
        <v>143</v>
      </c>
      <c r="AJ12" s="467" t="str">
        <f>'対戦表（Ａブロック）'!$V$82</f>
        <v/>
      </c>
      <c r="AK12" s="485" t="str">
        <f t="shared" ref="AK12" si="56">IF(OR(AL12="",AN12=""),"",IF(AL12&gt;AN12,"○",IF(AL12&lt;AN12,"×",IF(AL12=AN12,"△"))))</f>
        <v/>
      </c>
      <c r="AL12" s="469" t="str">
        <f>'対戦表（Ａブロック）'!$Q$118</f>
        <v/>
      </c>
      <c r="AM12" s="497" t="s">
        <v>143</v>
      </c>
      <c r="AN12" s="515" t="str">
        <f>'対戦表（Ａブロック）'!$V$118</f>
        <v/>
      </c>
      <c r="AO12" s="489"/>
      <c r="AP12" s="503"/>
      <c r="AQ12" s="473"/>
      <c r="AR12" s="505"/>
      <c r="AS12" s="475">
        <f t="shared" si="43"/>
        <v>4</v>
      </c>
      <c r="AT12" s="527">
        <f t="shared" ref="AT12" si="57">COUNTIF(E12:AN13,"○")*3+COUNTIF(E12:AN13,"△")</f>
        <v>3</v>
      </c>
      <c r="AU12" s="533">
        <f t="shared" ref="AU12" si="58">IF(AS12=0,0,AT12/(AS12*3))</f>
        <v>0.25</v>
      </c>
      <c r="AV12" s="477">
        <f t="shared" ref="AV12" si="59">SUM(F12,J12,N12,R12,V12,Z12,AD12,AH12,AL12,AP12)-SUM(H12,L12,P12,T12,X12,AB12,AF12,AJ12,AN12,AR12)</f>
        <v>-3</v>
      </c>
      <c r="AW12" s="477">
        <f t="shared" ref="AW12" si="60">SUM(F12,J12,N12,R12,V12,Z12,AD12,AH12,AL12,AP12,)</f>
        <v>1</v>
      </c>
      <c r="AX12" s="199">
        <f>AU12+AV12*0.001+AW12*0.00001</f>
        <v>0.24701000000000001</v>
      </c>
      <c r="AY12" s="543">
        <f t="shared" ref="AY12" si="61">RANK(AX12,$AX$4:$AX$21)</f>
        <v>8</v>
      </c>
      <c r="AZ12" s="477">
        <f>RANK(AU12,$AU$4:$AU$44)</f>
        <v>14</v>
      </c>
      <c r="BA12" s="189"/>
    </row>
    <row r="13" spans="1:53" ht="17.25" customHeight="1" x14ac:dyDescent="0.15">
      <c r="A13" s="445" t="str">
        <f t="shared" ca="1" si="49"/>
        <v>FCアリーバ</v>
      </c>
      <c r="B13" s="446"/>
      <c r="C13" s="446"/>
      <c r="D13" s="447"/>
      <c r="E13" s="480"/>
      <c r="F13" s="450"/>
      <c r="G13" s="474"/>
      <c r="H13" s="452"/>
      <c r="I13" s="480"/>
      <c r="J13" s="482"/>
      <c r="K13" s="474"/>
      <c r="L13" s="484"/>
      <c r="M13" s="480"/>
      <c r="N13" s="450"/>
      <c r="O13" s="474"/>
      <c r="P13" s="452"/>
      <c r="Q13" s="480"/>
      <c r="R13" s="482"/>
      <c r="S13" s="474"/>
      <c r="T13" s="484"/>
      <c r="U13" s="540"/>
      <c r="V13" s="541"/>
      <c r="W13" s="541"/>
      <c r="X13" s="542"/>
      <c r="Y13" s="486"/>
      <c r="Z13" s="494"/>
      <c r="AA13" s="488"/>
      <c r="AB13" s="462"/>
      <c r="AC13" s="490"/>
      <c r="AD13" s="466"/>
      <c r="AE13" s="492"/>
      <c r="AF13" s="460"/>
      <c r="AG13" s="486"/>
      <c r="AH13" s="472"/>
      <c r="AI13" s="498"/>
      <c r="AJ13" s="468"/>
      <c r="AK13" s="486"/>
      <c r="AL13" s="470"/>
      <c r="AM13" s="498"/>
      <c r="AN13" s="516"/>
      <c r="AO13" s="490"/>
      <c r="AP13" s="504"/>
      <c r="AQ13" s="474"/>
      <c r="AR13" s="506"/>
      <c r="AS13" s="476"/>
      <c r="AT13" s="528"/>
      <c r="AU13" s="534"/>
      <c r="AV13" s="535"/>
      <c r="AW13" s="535"/>
      <c r="AX13" s="198"/>
      <c r="AY13" s="478"/>
      <c r="AZ13" s="478"/>
      <c r="BA13" s="189"/>
    </row>
    <row r="14" spans="1:53" ht="17.25" customHeight="1" x14ac:dyDescent="0.15">
      <c r="A14" s="438" t="s">
        <v>188</v>
      </c>
      <c r="B14" s="439"/>
      <c r="C14" s="439"/>
      <c r="D14" s="448"/>
      <c r="E14" s="479" t="str">
        <f t="shared" ref="E14" si="62">IF(OR(F14="",H14=""),"",IF(F14&gt;H14,"○",IF(F14&lt;H14,"×",IF(F14=H14,"△"))))</f>
        <v/>
      </c>
      <c r="F14" s="449" t="str">
        <f>IF(AB4="","",AB4)</f>
        <v/>
      </c>
      <c r="G14" s="473" t="s">
        <v>143</v>
      </c>
      <c r="H14" s="451" t="str">
        <f>IF(Z4="","",Z4)</f>
        <v/>
      </c>
      <c r="I14" s="479" t="str">
        <f t="shared" ref="I14" si="63">IF(OR(J14="",L14=""),"",IF(J14&gt;L14,"○",IF(J14&lt;L14,"×",IF(J14=L14,"△"))))</f>
        <v/>
      </c>
      <c r="J14" s="481" t="str">
        <f>IF(AB6="","",AB6)</f>
        <v/>
      </c>
      <c r="K14" s="473" t="s">
        <v>143</v>
      </c>
      <c r="L14" s="483" t="str">
        <f>IF(Z6="","",Z6)</f>
        <v/>
      </c>
      <c r="M14" s="479" t="str">
        <f t="shared" ref="M14" si="64">IF(OR(N14="",P14=""),"",IF(N14&gt;P14,"○",IF(N14&lt;P14,"×",IF(N14=P14,"△"))))</f>
        <v/>
      </c>
      <c r="N14" s="449" t="str">
        <f>IF(AB8="","",AB8)</f>
        <v/>
      </c>
      <c r="O14" s="473" t="s">
        <v>143</v>
      </c>
      <c r="P14" s="451" t="str">
        <f>IF(Z8="","",Z8)</f>
        <v/>
      </c>
      <c r="Q14" s="479" t="str">
        <f t="shared" ref="Q14" si="65">IF(OR(R14="",T14=""),"",IF(R14&gt;T14,"○",IF(R14&lt;T14,"×",IF(R14=T14,"△"))))</f>
        <v>×</v>
      </c>
      <c r="R14" s="481">
        <f>IF(AB10="","",AB10)</f>
        <v>0</v>
      </c>
      <c r="S14" s="473" t="s">
        <v>143</v>
      </c>
      <c r="T14" s="483">
        <f>IF(Z10="","",Z10)</f>
        <v>2</v>
      </c>
      <c r="U14" s="479" t="str">
        <f t="shared" ref="U14" si="66">IF(OR(V14="",X14=""),"",IF(V14&gt;X14,"○",IF(V14&lt;X14,"×",IF(V14=X14,"△"))))</f>
        <v>○</v>
      </c>
      <c r="V14" s="481">
        <f>IF(AB12="","",AB12)</f>
        <v>1</v>
      </c>
      <c r="W14" s="473" t="s">
        <v>143</v>
      </c>
      <c r="X14" s="483">
        <f>IF(Z12="","",Z12)</f>
        <v>0</v>
      </c>
      <c r="Y14" s="537"/>
      <c r="Z14" s="538"/>
      <c r="AA14" s="538"/>
      <c r="AB14" s="539"/>
      <c r="AC14" s="485" t="str">
        <f t="shared" ref="AC14" si="67">IF(OR(AD14="",AF14=""),"",IF(AD14&gt;AF14,"○",IF(AD14&lt;AF14,"×",IF(AD14=AF14,"△"))))</f>
        <v>×</v>
      </c>
      <c r="AD14" s="493">
        <f>'対戦表（Ａブロック）'!$Q$26</f>
        <v>1</v>
      </c>
      <c r="AE14" s="487" t="s">
        <v>144</v>
      </c>
      <c r="AF14" s="461">
        <f>'対戦表（Ａブロック）'!$V$26</f>
        <v>5</v>
      </c>
      <c r="AG14" s="485" t="str">
        <f t="shared" ref="AG14" si="68">IF(OR(AH14="",AJ14=""),"",IF(AH14&gt;AJ14,"○",IF(AH14&lt;AJ14,"×",IF(AH14=AJ14,"△"))))</f>
        <v>○</v>
      </c>
      <c r="AH14" s="465">
        <f>'対戦表（Ａブロック）'!$Q$48</f>
        <v>1</v>
      </c>
      <c r="AI14" s="491" t="s">
        <v>143</v>
      </c>
      <c r="AJ14" s="459">
        <f>'対戦表（Ａブロック）'!$V$48</f>
        <v>0</v>
      </c>
      <c r="AK14" s="485" t="str">
        <f t="shared" ref="AK14" si="69">IF(OR(AL14="",AN14=""),"",IF(AL14&gt;AN14,"○",IF(AL14&lt;AN14,"×",IF(AL14=AN14,"△"))))</f>
        <v/>
      </c>
      <c r="AL14" s="471" t="str">
        <f>'対戦表（Ａブロック）'!$Q$84</f>
        <v/>
      </c>
      <c r="AM14" s="497" t="s">
        <v>143</v>
      </c>
      <c r="AN14" s="473" t="str">
        <f>'対戦表（Ａブロック）'!$V$84</f>
        <v/>
      </c>
      <c r="AO14" s="489"/>
      <c r="AP14" s="481"/>
      <c r="AQ14" s="473"/>
      <c r="AR14" s="483"/>
      <c r="AS14" s="475">
        <f t="shared" si="43"/>
        <v>4</v>
      </c>
      <c r="AT14" s="527">
        <f t="shared" ref="AT14" si="70">COUNTIF(E14:AN15,"○")*3+COUNTIF(E14:AN15,"△")</f>
        <v>6</v>
      </c>
      <c r="AU14" s="533">
        <f t="shared" ref="AU14" si="71">IF(AS14=0,0,AT14/(AS14*3))</f>
        <v>0.5</v>
      </c>
      <c r="AV14" s="477">
        <f t="shared" ref="AV14" si="72">SUM(F14,J14,N14,R14,V14,Z14,AD14,AH14,AL14,AP14)-SUM(H14,L14,P14,T14,X14,AB14,AF14,AJ14,AN14,AR14)</f>
        <v>-4</v>
      </c>
      <c r="AW14" s="477">
        <f t="shared" ref="AW14" si="73">SUM(F14,J14,N14,R14,V14,Z14,AD14,AH14,AL14,AP14,)</f>
        <v>3</v>
      </c>
      <c r="AX14" s="199">
        <f>AU14+AV14*0.001+AW14*0.00001</f>
        <v>0.49602999999999997</v>
      </c>
      <c r="AY14" s="543">
        <f t="shared" ref="AY14" si="74">RANK(AX14,$AX$4:$AX$21)</f>
        <v>4</v>
      </c>
      <c r="AZ14" s="477">
        <f>RANK(AU14,$AU$4:$AU$44)</f>
        <v>6</v>
      </c>
      <c r="BA14" s="189"/>
    </row>
    <row r="15" spans="1:53" ht="17.25" customHeight="1" x14ac:dyDescent="0.15">
      <c r="A15" s="445" t="str">
        <f t="shared" ca="1" si="49"/>
        <v>清原シザーズ</v>
      </c>
      <c r="B15" s="446"/>
      <c r="C15" s="446"/>
      <c r="D15" s="447"/>
      <c r="E15" s="480"/>
      <c r="F15" s="450"/>
      <c r="G15" s="474"/>
      <c r="H15" s="452"/>
      <c r="I15" s="480"/>
      <c r="J15" s="482"/>
      <c r="K15" s="474"/>
      <c r="L15" s="484"/>
      <c r="M15" s="480"/>
      <c r="N15" s="450"/>
      <c r="O15" s="474"/>
      <c r="P15" s="452"/>
      <c r="Q15" s="480"/>
      <c r="R15" s="482"/>
      <c r="S15" s="474"/>
      <c r="T15" s="484"/>
      <c r="U15" s="480"/>
      <c r="V15" s="482"/>
      <c r="W15" s="474"/>
      <c r="X15" s="484"/>
      <c r="Y15" s="540"/>
      <c r="Z15" s="541"/>
      <c r="AA15" s="541"/>
      <c r="AB15" s="542"/>
      <c r="AC15" s="486"/>
      <c r="AD15" s="494"/>
      <c r="AE15" s="488"/>
      <c r="AF15" s="462"/>
      <c r="AG15" s="486"/>
      <c r="AH15" s="466"/>
      <c r="AI15" s="492"/>
      <c r="AJ15" s="460"/>
      <c r="AK15" s="486"/>
      <c r="AL15" s="472"/>
      <c r="AM15" s="498"/>
      <c r="AN15" s="474"/>
      <c r="AO15" s="490"/>
      <c r="AP15" s="482"/>
      <c r="AQ15" s="474"/>
      <c r="AR15" s="484"/>
      <c r="AS15" s="476"/>
      <c r="AT15" s="528"/>
      <c r="AU15" s="534"/>
      <c r="AV15" s="535"/>
      <c r="AW15" s="535"/>
      <c r="AX15" s="198"/>
      <c r="AY15" s="478"/>
      <c r="AZ15" s="478"/>
      <c r="BA15" s="189"/>
    </row>
    <row r="16" spans="1:53" ht="17.25" customHeight="1" x14ac:dyDescent="0.15">
      <c r="A16" s="438" t="s">
        <v>189</v>
      </c>
      <c r="B16" s="439"/>
      <c r="C16" s="439"/>
      <c r="D16" s="448"/>
      <c r="E16" s="479" t="str">
        <f t="shared" ref="E16" si="75">IF(OR(F16="",H16=""),"",IF(F16&gt;H16,"○",IF(F16&lt;H16,"×",IF(F16=H16,"△"))))</f>
        <v/>
      </c>
      <c r="F16" s="449" t="str">
        <f>IF(AF4="","",AF4)</f>
        <v/>
      </c>
      <c r="G16" s="473" t="s">
        <v>143</v>
      </c>
      <c r="H16" s="451" t="str">
        <f>IF(AD4="","",AD4)</f>
        <v/>
      </c>
      <c r="I16" s="479" t="str">
        <f t="shared" ref="I16" si="76">IF(OR(J16="",L16=""),"",IF(J16&gt;L16,"○",IF(J16&lt;L16,"×",IF(J16=L16,"△"))))</f>
        <v/>
      </c>
      <c r="J16" s="449" t="str">
        <f>IF(AF6="","",AF6)</f>
        <v/>
      </c>
      <c r="K16" s="473" t="s">
        <v>143</v>
      </c>
      <c r="L16" s="451" t="str">
        <f>IF(AD6="","",AD6)</f>
        <v/>
      </c>
      <c r="M16" s="479" t="str">
        <f t="shared" ref="M16" si="77">IF(OR(N16="",P16=""),"",IF(N16&gt;P16,"○",IF(N16&lt;P16,"×",IF(N16=P16,"△"))))</f>
        <v/>
      </c>
      <c r="N16" s="449" t="str">
        <f>IF(AF8="","",AF8)</f>
        <v/>
      </c>
      <c r="O16" s="473" t="s">
        <v>143</v>
      </c>
      <c r="P16" s="451" t="str">
        <f>IF(AD8="","",AD8)</f>
        <v/>
      </c>
      <c r="Q16" s="479" t="str">
        <f t="shared" ref="Q16" si="78">IF(OR(R16="",T16=""),"",IF(R16&gt;T16,"○",IF(R16&lt;T16,"×",IF(R16=T16,"△"))))</f>
        <v/>
      </c>
      <c r="R16" s="449" t="str">
        <f>IF(AF10="","",AF10)</f>
        <v/>
      </c>
      <c r="S16" s="473" t="s">
        <v>143</v>
      </c>
      <c r="T16" s="451" t="str">
        <f>IF(AD10="","",AD10)</f>
        <v/>
      </c>
      <c r="U16" s="479" t="str">
        <f t="shared" ref="U16" si="79">IF(OR(V16="",X16=""),"",IF(V16&gt;X16,"○",IF(V16&lt;X16,"×",IF(V16=X16,"△"))))</f>
        <v>○</v>
      </c>
      <c r="V16" s="449">
        <f>IF(AF12="","",AF12)</f>
        <v>2</v>
      </c>
      <c r="W16" s="473" t="s">
        <v>143</v>
      </c>
      <c r="X16" s="451">
        <f>IF(AD12="","",AD12)</f>
        <v>0</v>
      </c>
      <c r="Y16" s="479" t="str">
        <f t="shared" ref="Y16" si="80">IF(OR(Z16="",AB16=""),"",IF(Z16&gt;AB16,"○",IF(Z16&lt;AB16,"×",IF(Z16=AB16,"△"))))</f>
        <v>○</v>
      </c>
      <c r="Z16" s="449">
        <f>IF(AF14="","",AF14)</f>
        <v>5</v>
      </c>
      <c r="AA16" s="473" t="s">
        <v>143</v>
      </c>
      <c r="AB16" s="451">
        <f>IF(AD14="","",AD14)</f>
        <v>1</v>
      </c>
      <c r="AC16" s="537"/>
      <c r="AD16" s="538"/>
      <c r="AE16" s="538"/>
      <c r="AF16" s="539"/>
      <c r="AG16" s="485" t="str">
        <f>IF(OR(AH16="",AJ16=""),"",IF(AH16&gt;AJ16,"○",IF(AH16&lt;AJ16,"×",IF(AH16=AJ16,"△"))))</f>
        <v>△</v>
      </c>
      <c r="AH16" s="493">
        <f>'対戦表（Ａブロック）'!$Q$18</f>
        <v>0</v>
      </c>
      <c r="AI16" s="487" t="s">
        <v>144</v>
      </c>
      <c r="AJ16" s="511">
        <f>'対戦表（Ａブロック）'!$V$18</f>
        <v>0</v>
      </c>
      <c r="AK16" s="489" t="str">
        <f>IF(OR(AL16="",AN16=""),"",IF(AL16&gt;AN16,"○",IF(AL16&lt;AN16,"×",IF(AL16=AN16,"△"))))</f>
        <v>○</v>
      </c>
      <c r="AL16" s="465">
        <f>'対戦表（Ａブロック）'!$Q$52</f>
        <v>2</v>
      </c>
      <c r="AM16" s="491" t="s">
        <v>143</v>
      </c>
      <c r="AN16" s="509">
        <f>'対戦表（Ａブロック）'!$V$52</f>
        <v>1</v>
      </c>
      <c r="AO16" s="485"/>
      <c r="AP16" s="469"/>
      <c r="AQ16" s="497"/>
      <c r="AR16" s="521"/>
      <c r="AS16" s="475">
        <f t="shared" ref="AS16:AS20" si="81">COUNTIF(E16:AR17,"○")+COUNTIF(E16:AR17,"×")+COUNTIF(E16:AR17,"△")</f>
        <v>4</v>
      </c>
      <c r="AT16" s="527">
        <f t="shared" ref="AT16" si="82">COUNTIF(E16:AN17,"○")*3+COUNTIF(E16:AN17,"△")</f>
        <v>10</v>
      </c>
      <c r="AU16" s="533">
        <f t="shared" ref="AU16" si="83">IF(AS16=0,0,AT16/(AS16*3))</f>
        <v>0.83333333333333337</v>
      </c>
      <c r="AV16" s="477">
        <f t="shared" ref="AV16" si="84">SUM(F16,J16,N16,R16,V16,Z16,AD16,AH16,AL16,AP16)-SUM(H16,L16,P16,T16,X16,AB16,AF16,AJ16,AN16,AR16)</f>
        <v>7</v>
      </c>
      <c r="AW16" s="477">
        <f t="shared" ref="AW16" si="85">SUM(F16,J16,N16,R16,V16,Z16,AD16,AH16,AL16,AP16,)</f>
        <v>9</v>
      </c>
      <c r="AX16" s="199">
        <f>AU16+AV16*0.001+AW16*0.00001</f>
        <v>0.84042333333333341</v>
      </c>
      <c r="AY16" s="543">
        <f t="shared" ref="AY16" si="86">RANK(AX16,$AX$4:$AX$21)</f>
        <v>2</v>
      </c>
      <c r="AZ16" s="477">
        <f>RANK(AU16,$AU$4:$AU$44)</f>
        <v>2</v>
      </c>
      <c r="BA16" s="189"/>
    </row>
    <row r="17" spans="1:54" ht="17.25" customHeight="1" x14ac:dyDescent="0.15">
      <c r="A17" s="445" t="str">
        <f t="shared" ref="A17:A21" ca="1" si="87">INDIRECT("U10組合せ!d"&amp;(ROW()-1)/2+4)</f>
        <v>栃木SC U-10</v>
      </c>
      <c r="B17" s="446"/>
      <c r="C17" s="446"/>
      <c r="D17" s="447"/>
      <c r="E17" s="480"/>
      <c r="F17" s="450"/>
      <c r="G17" s="474"/>
      <c r="H17" s="452"/>
      <c r="I17" s="480"/>
      <c r="J17" s="450"/>
      <c r="K17" s="474"/>
      <c r="L17" s="452"/>
      <c r="M17" s="480"/>
      <c r="N17" s="450"/>
      <c r="O17" s="474"/>
      <c r="P17" s="452"/>
      <c r="Q17" s="480"/>
      <c r="R17" s="450"/>
      <c r="S17" s="474"/>
      <c r="T17" s="452"/>
      <c r="U17" s="480"/>
      <c r="V17" s="450"/>
      <c r="W17" s="474"/>
      <c r="X17" s="452"/>
      <c r="Y17" s="480"/>
      <c r="Z17" s="450"/>
      <c r="AA17" s="474"/>
      <c r="AB17" s="452"/>
      <c r="AC17" s="540"/>
      <c r="AD17" s="541"/>
      <c r="AE17" s="541"/>
      <c r="AF17" s="542"/>
      <c r="AG17" s="486"/>
      <c r="AH17" s="494"/>
      <c r="AI17" s="488"/>
      <c r="AJ17" s="512"/>
      <c r="AK17" s="490"/>
      <c r="AL17" s="466"/>
      <c r="AM17" s="492"/>
      <c r="AN17" s="510"/>
      <c r="AO17" s="486"/>
      <c r="AP17" s="470"/>
      <c r="AQ17" s="498"/>
      <c r="AR17" s="522"/>
      <c r="AS17" s="476"/>
      <c r="AT17" s="528"/>
      <c r="AU17" s="534"/>
      <c r="AV17" s="535"/>
      <c r="AW17" s="535"/>
      <c r="AX17" s="198"/>
      <c r="AY17" s="478"/>
      <c r="AZ17" s="478"/>
      <c r="BA17" s="189"/>
    </row>
    <row r="18" spans="1:54" ht="17.25" customHeight="1" x14ac:dyDescent="0.15">
      <c r="A18" s="438" t="s">
        <v>190</v>
      </c>
      <c r="B18" s="439"/>
      <c r="C18" s="439"/>
      <c r="D18" s="448"/>
      <c r="E18" s="479" t="str">
        <f>IF(OR(F18="",H18=""),"",IF(F18&gt;H18,"○",IF(F18&lt;H18,"×",IF(F18=H18,"△"))))</f>
        <v>○</v>
      </c>
      <c r="F18" s="449">
        <f>IF(AJ4="","",AJ4)</f>
        <v>5</v>
      </c>
      <c r="G18" s="473" t="s">
        <v>143</v>
      </c>
      <c r="H18" s="451">
        <f>IF(AH4="","",AH4)</f>
        <v>0</v>
      </c>
      <c r="I18" s="479" t="str">
        <f t="shared" ref="I18" si="88">IF(OR(J18="",L18=""),"",IF(J18&gt;L18,"○",IF(J18&lt;L18,"×",IF(J18=L18,"△"))))</f>
        <v/>
      </c>
      <c r="J18" s="449" t="str">
        <f>IF(AJ6="","",AJ6)</f>
        <v/>
      </c>
      <c r="K18" s="473" t="s">
        <v>143</v>
      </c>
      <c r="L18" s="451" t="str">
        <f>IF(AH6="","",AH6)</f>
        <v/>
      </c>
      <c r="M18" s="479" t="str">
        <f t="shared" ref="M18" si="89">IF(OR(N18="",P18=""),"",IF(N18&gt;P18,"○",IF(N18&lt;P18,"×",IF(N18=P18,"△"))))</f>
        <v/>
      </c>
      <c r="N18" s="449" t="str">
        <f>IF(AJ8="","",AJ8)</f>
        <v/>
      </c>
      <c r="O18" s="473" t="s">
        <v>143</v>
      </c>
      <c r="P18" s="451" t="str">
        <f>IF(AH8="","",AH8)</f>
        <v/>
      </c>
      <c r="Q18" s="479" t="str">
        <f>IF(OR(R18="",T18=""),"",IF(R18&gt;T18,"○",IF(R18&lt;T18,"×",IF(R18=T18,"△"))))</f>
        <v/>
      </c>
      <c r="R18" s="449" t="str">
        <f>IF(AJ10="","",AJ10)</f>
        <v/>
      </c>
      <c r="S18" s="473" t="s">
        <v>143</v>
      </c>
      <c r="T18" s="451" t="str">
        <f>IF(AH10="","",AH10)</f>
        <v/>
      </c>
      <c r="U18" s="479" t="str">
        <f t="shared" ref="U18" si="90">IF(OR(V18="",X18=""),"",IF(V18&gt;X18,"○",IF(V18&lt;X18,"×",IF(V18=X18,"△"))))</f>
        <v/>
      </c>
      <c r="V18" s="449" t="str">
        <f>IF(AJ12="","",AJ12)</f>
        <v/>
      </c>
      <c r="W18" s="473" t="s">
        <v>143</v>
      </c>
      <c r="X18" s="451" t="str">
        <f>IF(AH12="","",AH12)</f>
        <v/>
      </c>
      <c r="Y18" s="479" t="str">
        <f t="shared" ref="Y18" si="91">IF(OR(Z18="",AB18=""),"",IF(Z18&gt;AB18,"○",IF(Z18&lt;AB18,"×",IF(Z18=AB18,"△"))))</f>
        <v>×</v>
      </c>
      <c r="Z18" s="449">
        <f>IF(AJ14="","",AJ14)</f>
        <v>0</v>
      </c>
      <c r="AA18" s="473" t="s">
        <v>143</v>
      </c>
      <c r="AB18" s="451">
        <f>IF(AH14="","",AH14)</f>
        <v>1</v>
      </c>
      <c r="AC18" s="479" t="str">
        <f>IF(OR(AD18="",AF18=""),"",IF(AD18&gt;AF18,"○",IF(AD18&lt;AF18,"×",IF(AD18=AF18,"△"))))</f>
        <v>△</v>
      </c>
      <c r="AD18" s="449">
        <f>IF(AJ16="","",AJ16)</f>
        <v>0</v>
      </c>
      <c r="AE18" s="473" t="s">
        <v>143</v>
      </c>
      <c r="AF18" s="451">
        <f>IF(AH16="","",AH16)</f>
        <v>0</v>
      </c>
      <c r="AG18" s="537"/>
      <c r="AH18" s="538"/>
      <c r="AI18" s="538"/>
      <c r="AJ18" s="539"/>
      <c r="AK18" s="485" t="str">
        <f>IF(OR(AL18="",AN18=""),"",IF(AL18&gt;AN18,"○",IF(AL18&lt;AN18,"×",IF(AL18=AN18,"△"))))</f>
        <v>×</v>
      </c>
      <c r="AL18" s="493">
        <f>'対戦表（Ａブロック）'!$Q$28</f>
        <v>0</v>
      </c>
      <c r="AM18" s="487" t="s">
        <v>144</v>
      </c>
      <c r="AN18" s="511">
        <f>'対戦表（Ａブロック）'!$V$28</f>
        <v>1</v>
      </c>
      <c r="AO18" s="485"/>
      <c r="AP18" s="469"/>
      <c r="AQ18" s="497"/>
      <c r="AR18" s="523"/>
      <c r="AS18" s="475">
        <f t="shared" si="81"/>
        <v>4</v>
      </c>
      <c r="AT18" s="527">
        <f t="shared" ref="AT18" si="92">COUNTIF(E18:AN19,"○")*3+COUNTIF(E18:AN19,"△")</f>
        <v>4</v>
      </c>
      <c r="AU18" s="533">
        <f t="shared" ref="AU18" si="93">IF(AS18=0,0,AT18/(AS18*3))</f>
        <v>0.33333333333333331</v>
      </c>
      <c r="AV18" s="477">
        <f t="shared" ref="AV18" si="94">SUM(F18,J18,N18,R18,V18,Z18,AD18,AH18,AL18,AP18)-SUM(H18,L18,P18,T18,X18,AB18,AF18,AJ18,AN18,AR18)</f>
        <v>3</v>
      </c>
      <c r="AW18" s="477">
        <f t="shared" ref="AW18" si="95">SUM(F18,J18,N18,R18,V18,Z18,AD18,AH18,AL18,AP18,)</f>
        <v>5</v>
      </c>
      <c r="AX18" s="199">
        <f>AU18+AV18*0.001+AW18*0.00001</f>
        <v>0.33638333333333331</v>
      </c>
      <c r="AY18" s="543">
        <f t="shared" ref="AY18" si="96">RANK(AX18,$AX$4:$AX$21)</f>
        <v>6</v>
      </c>
      <c r="AZ18" s="477">
        <f>RANK(AU18,$AU$4:$AU$44)</f>
        <v>12</v>
      </c>
      <c r="BA18" s="189"/>
    </row>
    <row r="19" spans="1:54" ht="17.25" customHeight="1" x14ac:dyDescent="0.15">
      <c r="A19" s="445" t="str">
        <f t="shared" ca="1" si="87"/>
        <v>姿川第一FC</v>
      </c>
      <c r="B19" s="446"/>
      <c r="C19" s="446"/>
      <c r="D19" s="447"/>
      <c r="E19" s="480"/>
      <c r="F19" s="450"/>
      <c r="G19" s="474"/>
      <c r="H19" s="452"/>
      <c r="I19" s="480"/>
      <c r="J19" s="450"/>
      <c r="K19" s="474"/>
      <c r="L19" s="452"/>
      <c r="M19" s="480"/>
      <c r="N19" s="450"/>
      <c r="O19" s="474"/>
      <c r="P19" s="452"/>
      <c r="Q19" s="480"/>
      <c r="R19" s="450"/>
      <c r="S19" s="474"/>
      <c r="T19" s="452"/>
      <c r="U19" s="480"/>
      <c r="V19" s="450"/>
      <c r="W19" s="474"/>
      <c r="X19" s="452"/>
      <c r="Y19" s="480"/>
      <c r="Z19" s="450"/>
      <c r="AA19" s="474"/>
      <c r="AB19" s="452"/>
      <c r="AC19" s="480"/>
      <c r="AD19" s="450"/>
      <c r="AE19" s="474"/>
      <c r="AF19" s="452"/>
      <c r="AG19" s="540"/>
      <c r="AH19" s="541"/>
      <c r="AI19" s="541"/>
      <c r="AJ19" s="542"/>
      <c r="AK19" s="486"/>
      <c r="AL19" s="494"/>
      <c r="AM19" s="488"/>
      <c r="AN19" s="512"/>
      <c r="AO19" s="486"/>
      <c r="AP19" s="470"/>
      <c r="AQ19" s="498"/>
      <c r="AR19" s="524"/>
      <c r="AS19" s="476"/>
      <c r="AT19" s="528"/>
      <c r="AU19" s="534"/>
      <c r="AV19" s="535"/>
      <c r="AW19" s="535"/>
      <c r="AX19" s="198"/>
      <c r="AY19" s="478"/>
      <c r="AZ19" s="478"/>
      <c r="BA19" s="189"/>
    </row>
    <row r="20" spans="1:54" ht="17.25" customHeight="1" x14ac:dyDescent="0.15">
      <c r="A20" s="438" t="s">
        <v>191</v>
      </c>
      <c r="B20" s="439"/>
      <c r="C20" s="439"/>
      <c r="D20" s="448"/>
      <c r="E20" s="479" t="str">
        <f>IF(OR(F20="",H20=""),"",IF(F20&gt;H20,"○",IF(F20&lt;H20,"×",IF(F20=H20,"△"))))</f>
        <v>△</v>
      </c>
      <c r="F20" s="449">
        <f>IF(AN4="","",AN4)</f>
        <v>0</v>
      </c>
      <c r="G20" s="473" t="s">
        <v>143</v>
      </c>
      <c r="H20" s="451">
        <f>IF(AL4="","",AL4)</f>
        <v>0</v>
      </c>
      <c r="I20" s="479" t="str">
        <f>IF(OR(J20="",L20=""),"",IF(J20&gt;L20,"○",IF(J20&lt;L20,"×",IF(J20=L20,"△"))))</f>
        <v>○</v>
      </c>
      <c r="J20" s="449">
        <f>IF(AN6="","",AN6)</f>
        <v>3</v>
      </c>
      <c r="K20" s="473" t="s">
        <v>143</v>
      </c>
      <c r="L20" s="451">
        <f>IF(AL6="","",AL6)</f>
        <v>0</v>
      </c>
      <c r="M20" s="479" t="str">
        <f t="shared" ref="M20" si="97">IF(OR(N20="",P20=""),"",IF(N20&gt;P20,"○",IF(N20&lt;P20,"×",IF(N20=P20,"△"))))</f>
        <v/>
      </c>
      <c r="N20" s="449" t="str">
        <f>IF(AN8="","",AN8)</f>
        <v/>
      </c>
      <c r="O20" s="473" t="s">
        <v>143</v>
      </c>
      <c r="P20" s="451" t="str">
        <f>IF(AL8="","",AL8)</f>
        <v/>
      </c>
      <c r="Q20" s="479" t="str">
        <f>IF(OR(R20="",T20=""),"",IF(R20&gt;T20,"○",IF(R20&lt;T20,"×",IF(R20=T20,"△"))))</f>
        <v/>
      </c>
      <c r="R20" s="449" t="str">
        <f>IF(AN10="","",AN10)</f>
        <v/>
      </c>
      <c r="S20" s="473" t="s">
        <v>143</v>
      </c>
      <c r="T20" s="451" t="str">
        <f>IF(AL10="","",AL10)</f>
        <v/>
      </c>
      <c r="U20" s="479" t="str">
        <f>IF(OR(V20="",X20=""),"",IF(V20&gt;X20,"○",IF(V20&lt;X20,"×",IF(V20=X20,"△"))))</f>
        <v/>
      </c>
      <c r="V20" s="449" t="str">
        <f>IF(AN12="","",AN12)</f>
        <v/>
      </c>
      <c r="W20" s="473" t="s">
        <v>143</v>
      </c>
      <c r="X20" s="451" t="str">
        <f>IF(AL12="","",AL12)</f>
        <v/>
      </c>
      <c r="Y20" s="479" t="str">
        <f t="shared" ref="Y20" si="98">IF(OR(Z20="",AB20=""),"",IF(Z20&gt;AB20,"○",IF(Z20&lt;AB20,"×",IF(Z20=AB20,"△"))))</f>
        <v/>
      </c>
      <c r="Z20" s="449" t="str">
        <f>IF(AN14="","",AN14)</f>
        <v/>
      </c>
      <c r="AA20" s="473" t="s">
        <v>143</v>
      </c>
      <c r="AB20" s="451" t="str">
        <f>IF(AL14="","",AL14)</f>
        <v/>
      </c>
      <c r="AC20" s="479" t="str">
        <f>IF(OR(AD20="",AF20=""),"",IF(AD20&gt;AF20,"○",IF(AD20&lt;AF20,"×",IF(AD20=AF20,"△"))))</f>
        <v>×</v>
      </c>
      <c r="AD20" s="449">
        <f>IF(AN16="","",AN16)</f>
        <v>1</v>
      </c>
      <c r="AE20" s="473" t="s">
        <v>143</v>
      </c>
      <c r="AF20" s="451">
        <f>IF(AL16="","",AL16)</f>
        <v>2</v>
      </c>
      <c r="AG20" s="479" t="str">
        <f>IF(OR(AH20="",AJ20=""),"",IF(AH20&gt;AJ20,"○",IF(AH20&lt;AJ20,"×",IF(AH20=AJ20,"△"))))</f>
        <v>○</v>
      </c>
      <c r="AH20" s="449">
        <f>IF(AN18="","",AN18)</f>
        <v>1</v>
      </c>
      <c r="AI20" s="473" t="s">
        <v>143</v>
      </c>
      <c r="AJ20" s="451">
        <f>IF(AL18="","",AL18)</f>
        <v>0</v>
      </c>
      <c r="AK20" s="537"/>
      <c r="AL20" s="538"/>
      <c r="AM20" s="538"/>
      <c r="AN20" s="538"/>
      <c r="AO20" s="489"/>
      <c r="AP20" s="513"/>
      <c r="AQ20" s="517"/>
      <c r="AR20" s="525"/>
      <c r="AS20" s="475">
        <f t="shared" si="81"/>
        <v>4</v>
      </c>
      <c r="AT20" s="527">
        <f t="shared" ref="AT20" si="99">COUNTIF(E20:AN21,"○")*3+COUNTIF(E20:AN21,"△")</f>
        <v>7</v>
      </c>
      <c r="AU20" s="533">
        <f t="shared" ref="AU20" si="100">IF(AS20=0,0,AT20/(AS20*3))</f>
        <v>0.58333333333333337</v>
      </c>
      <c r="AV20" s="477">
        <f t="shared" ref="AV20" si="101">SUM(F20,J20,N20,R20,V20,Z20,AD20,AH20,AL20,AP20)-SUM(H20,L20,P20,T20,X20,AB20,AF20,AJ20,AN20,AR20)</f>
        <v>3</v>
      </c>
      <c r="AW20" s="477">
        <f t="shared" ref="AW20" si="102">SUM(F20,J20,N20,R20,V20,Z20,AD20,AH20,AL20,AP20,)</f>
        <v>5</v>
      </c>
      <c r="AX20" s="199">
        <f>AU20+AV20*0.001+AW20*0.00001</f>
        <v>0.58638333333333337</v>
      </c>
      <c r="AY20" s="543">
        <f t="shared" ref="AY20" si="103">RANK(AX20,$AX$4:$AX$21)</f>
        <v>3</v>
      </c>
      <c r="AZ20" s="477">
        <f>RANK(AU20,$AU$4:$AU$44)</f>
        <v>4</v>
      </c>
      <c r="BA20" s="189"/>
    </row>
    <row r="21" spans="1:54" ht="17.25" customHeight="1" x14ac:dyDescent="0.15">
      <c r="A21" s="445" t="str">
        <f t="shared" ca="1" si="87"/>
        <v>union sc U-10</v>
      </c>
      <c r="B21" s="446"/>
      <c r="C21" s="446"/>
      <c r="D21" s="447"/>
      <c r="E21" s="480"/>
      <c r="F21" s="450"/>
      <c r="G21" s="474"/>
      <c r="H21" s="452"/>
      <c r="I21" s="480"/>
      <c r="J21" s="450"/>
      <c r="K21" s="474"/>
      <c r="L21" s="452"/>
      <c r="M21" s="480"/>
      <c r="N21" s="450"/>
      <c r="O21" s="474"/>
      <c r="P21" s="452"/>
      <c r="Q21" s="480"/>
      <c r="R21" s="450"/>
      <c r="S21" s="474"/>
      <c r="T21" s="452"/>
      <c r="U21" s="480"/>
      <c r="V21" s="450"/>
      <c r="W21" s="474"/>
      <c r="X21" s="452"/>
      <c r="Y21" s="480"/>
      <c r="Z21" s="450"/>
      <c r="AA21" s="474"/>
      <c r="AB21" s="452"/>
      <c r="AC21" s="480"/>
      <c r="AD21" s="450"/>
      <c r="AE21" s="474"/>
      <c r="AF21" s="452"/>
      <c r="AG21" s="480"/>
      <c r="AH21" s="450"/>
      <c r="AI21" s="474"/>
      <c r="AJ21" s="452"/>
      <c r="AK21" s="540"/>
      <c r="AL21" s="541"/>
      <c r="AM21" s="541"/>
      <c r="AN21" s="541"/>
      <c r="AO21" s="490"/>
      <c r="AP21" s="514"/>
      <c r="AQ21" s="518"/>
      <c r="AR21" s="526"/>
      <c r="AS21" s="476"/>
      <c r="AT21" s="528"/>
      <c r="AU21" s="534"/>
      <c r="AV21" s="535"/>
      <c r="AW21" s="535"/>
      <c r="AX21" s="198"/>
      <c r="AY21" s="478"/>
      <c r="AZ21" s="478"/>
      <c r="BA21" s="189"/>
    </row>
    <row r="22" spans="1:54" ht="21" customHeight="1" x14ac:dyDescent="0.15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1"/>
      <c r="AV22" s="191"/>
      <c r="AW22" s="191"/>
      <c r="AX22" s="191"/>
      <c r="AY22" s="191"/>
    </row>
    <row r="23" spans="1:54" ht="35.1" customHeight="1" x14ac:dyDescent="0.15">
      <c r="A23" s="443" t="s">
        <v>360</v>
      </c>
      <c r="B23" s="443"/>
      <c r="C23" s="443"/>
      <c r="D23" s="443"/>
      <c r="E23" s="443" t="str">
        <f ca="1">A25</f>
        <v>豊郷JFC宇都宮</v>
      </c>
      <c r="F23" s="443"/>
      <c r="G23" s="443"/>
      <c r="H23" s="443"/>
      <c r="I23" s="444" t="str">
        <f ca="1">A27</f>
        <v>FCみらい</v>
      </c>
      <c r="J23" s="444"/>
      <c r="K23" s="444"/>
      <c r="L23" s="444"/>
      <c r="M23" s="444" t="str">
        <f ca="1">A29</f>
        <v>ブラッドレスSS</v>
      </c>
      <c r="N23" s="444"/>
      <c r="O23" s="444"/>
      <c r="P23" s="444"/>
      <c r="Q23" s="444" t="str">
        <f ca="1">A31</f>
        <v>カテット白沢SS</v>
      </c>
      <c r="R23" s="444"/>
      <c r="S23" s="444"/>
      <c r="T23" s="444"/>
      <c r="U23" s="443" t="str">
        <f ca="1">A33</f>
        <v>FCグランディール</v>
      </c>
      <c r="V23" s="443"/>
      <c r="W23" s="443"/>
      <c r="X23" s="443"/>
      <c r="Y23" s="444" t="str">
        <f ca="1">A35</f>
        <v>富士見SSS</v>
      </c>
      <c r="Z23" s="444"/>
      <c r="AA23" s="444"/>
      <c r="AB23" s="444"/>
      <c r="AC23" s="444" t="str">
        <f ca="1">A37</f>
        <v>国本JSC</v>
      </c>
      <c r="AD23" s="444"/>
      <c r="AE23" s="444"/>
      <c r="AF23" s="444"/>
      <c r="AG23" s="444" t="str">
        <f ca="1">A39</f>
        <v>FCペンサーレ</v>
      </c>
      <c r="AH23" s="444"/>
      <c r="AI23" s="444"/>
      <c r="AJ23" s="444"/>
      <c r="AK23" s="444" t="str">
        <f ca="1">A41</f>
        <v>石井FC</v>
      </c>
      <c r="AL23" s="444"/>
      <c r="AM23" s="444"/>
      <c r="AN23" s="444"/>
      <c r="AO23" s="192"/>
      <c r="AP23" s="192"/>
      <c r="AQ23" s="192"/>
      <c r="AR23" s="192"/>
      <c r="AS23" s="183" t="s">
        <v>151</v>
      </c>
      <c r="AT23" s="184" t="s">
        <v>152</v>
      </c>
      <c r="AU23" s="185" t="s">
        <v>179</v>
      </c>
      <c r="AV23" s="185" t="s">
        <v>180</v>
      </c>
      <c r="AW23" s="185" t="s">
        <v>140</v>
      </c>
      <c r="AX23" s="185"/>
      <c r="AY23" s="186" t="s">
        <v>181</v>
      </c>
      <c r="AZ23" s="187" t="s">
        <v>182</v>
      </c>
      <c r="BA23" s="188"/>
    </row>
    <row r="24" spans="1:54" ht="17.25" customHeight="1" x14ac:dyDescent="0.15">
      <c r="A24" s="438" t="s">
        <v>192</v>
      </c>
      <c r="B24" s="439"/>
      <c r="C24" s="439"/>
      <c r="D24" s="439"/>
      <c r="E24" s="537"/>
      <c r="F24" s="538"/>
      <c r="G24" s="538"/>
      <c r="H24" s="539"/>
      <c r="I24" s="485" t="str">
        <f>IF(OR(J24="",L24=""),"",IF(J24&gt;L24,"○",IF(J24&lt;L24,"×",IF(J24=L24,"△"))))</f>
        <v>×</v>
      </c>
      <c r="J24" s="453">
        <f>'対戦表（Ｂブロック）'!$Q$12</f>
        <v>0</v>
      </c>
      <c r="K24" s="487" t="s">
        <v>144</v>
      </c>
      <c r="L24" s="455">
        <f>'対戦表（Ｂブロック）'!$V$12</f>
        <v>1</v>
      </c>
      <c r="M24" s="489" t="str">
        <f>IF(OR(N24="",P24=""),"",IF(N24&gt;P24,"○",IF(N24&lt;P24,"×",IF(N24=P24,"△"))))</f>
        <v>×</v>
      </c>
      <c r="N24" s="457">
        <f>'対戦表（Ｂブロック）'!$Q$46</f>
        <v>0</v>
      </c>
      <c r="O24" s="491" t="s">
        <v>144</v>
      </c>
      <c r="P24" s="459">
        <f>'対戦表（Ｂブロック）'!$V$46</f>
        <v>1</v>
      </c>
      <c r="Q24" s="485" t="str">
        <f t="shared" ref="Q24" si="104">IF(OR(R24="",T24=""),"",IF(R24&gt;T24,"○",IF(R24&lt;T24,"×",IF(R24=T24,"△"))))</f>
        <v/>
      </c>
      <c r="R24" s="463" t="str">
        <f>'対戦表（Ｂブロック）'!$Q$86</f>
        <v/>
      </c>
      <c r="S24" s="497" t="s">
        <v>143</v>
      </c>
      <c r="T24" s="467" t="str">
        <f>'対戦表（Ｂブロック）'!$V$86</f>
        <v/>
      </c>
      <c r="U24" s="485" t="str">
        <f t="shared" ref="U24" si="105">IF(OR(V24="",X24=""),"",IF(V24&gt;X24,"○",IF(V24&lt;X24,"×",IF(V24=X24,"△"))))</f>
        <v/>
      </c>
      <c r="V24" s="469" t="str">
        <f>'対戦表（Ｂブロック）'!$Q$128</f>
        <v/>
      </c>
      <c r="W24" s="497" t="s">
        <v>143</v>
      </c>
      <c r="X24" s="499" t="str">
        <f>'対戦表（Ｂブロック）'!$V$128</f>
        <v/>
      </c>
      <c r="Y24" s="485" t="str">
        <f t="shared" ref="Y24:Y28" si="106">IF(OR(Z24="",AB24=""),"",IF(Z24&gt;AB24,"○",IF(Z24&lt;AB24,"×",IF(Z24=AB24,"△"))))</f>
        <v/>
      </c>
      <c r="Z24" s="469" t="str">
        <f>'対戦表（Ｂブロック）'!$V$120</f>
        <v/>
      </c>
      <c r="AA24" s="497" t="s">
        <v>143</v>
      </c>
      <c r="AB24" s="499" t="str">
        <f>'対戦表（Ｂブロック）'!$Q$120</f>
        <v/>
      </c>
      <c r="AC24" s="485" t="str">
        <f t="shared" ref="AC24:AC28" si="107">IF(OR(AD24="",AF24=""),"",IF(AD24&gt;AF24,"○",IF(AD24&lt;AF24,"×",IF(AD24=AF24,"△"))))</f>
        <v/>
      </c>
      <c r="AD24" s="471" t="str">
        <f>'対戦表（Ｂブロック）'!$V$92</f>
        <v/>
      </c>
      <c r="AE24" s="497" t="s">
        <v>143</v>
      </c>
      <c r="AF24" s="467" t="str">
        <f>'対戦表（Ｂブロック）'!$Q$92</f>
        <v/>
      </c>
      <c r="AG24" s="485" t="str">
        <f t="shared" ref="AG24:AG28" si="108">IF(OR(AH24="",AJ24=""),"",IF(AH24&gt;AJ24,"○",IF(AH24&lt;AJ24,"×",IF(AH24=AJ24,"△"))))</f>
        <v>△</v>
      </c>
      <c r="AH24" s="465">
        <f>'対戦表（Ｂブロック）'!$V$56</f>
        <v>0</v>
      </c>
      <c r="AI24" s="491" t="s">
        <v>143</v>
      </c>
      <c r="AJ24" s="509">
        <f>'対戦表（Ｂブロック）'!$Q$56</f>
        <v>0</v>
      </c>
      <c r="AK24" s="485" t="str">
        <f t="shared" ref="AK24" si="109">IF(OR(AL24="",AN24=""),"",IF(AL24&gt;AN24,"○",IF(AL24&lt;AN24,"×",IF(AL24=AN24,"△"))))</f>
        <v>×</v>
      </c>
      <c r="AL24" s="493">
        <f>'対戦表（Ｂブロック）'!$V$20</f>
        <v>0</v>
      </c>
      <c r="AM24" s="487" t="s">
        <v>143</v>
      </c>
      <c r="AN24" s="511">
        <f>'対戦表（Ｂブロック）'!$Q$20</f>
        <v>1</v>
      </c>
      <c r="AO24" s="193"/>
      <c r="AP24" s="193"/>
      <c r="AQ24" s="193"/>
      <c r="AR24" s="193"/>
      <c r="AS24" s="475">
        <f t="shared" ref="AS24:AS28" si="110">COUNTIF(E24:AN25,"○")+COUNTIF(E24:AN25,"×")+COUNTIF(E24:AN25,"△")</f>
        <v>4</v>
      </c>
      <c r="AT24" s="527">
        <f t="shared" ref="AT24:AT28" si="111">COUNTIF(E24:AN25,"○")*3+COUNTIF(E24:AN25,"△")</f>
        <v>1</v>
      </c>
      <c r="AU24" s="533">
        <f t="shared" ref="AU24:AU28" si="112">IF(AS24=0,0,AT24/(AS24*3))</f>
        <v>8.3333333333333329E-2</v>
      </c>
      <c r="AV24" s="477">
        <f>SUM(F24,J24,N24,R24,V24,Z24,AD24,AH24,AL24,AP24)-SUM(H24,L24,P24,T24,X24,AB24,AF24,AJ24,AN24,AR24)</f>
        <v>-3</v>
      </c>
      <c r="AW24" s="477">
        <f t="shared" ref="AW24:AW40" si="113">SUM(F24,J24,N24,R24,V24,Z24,AD24,AH24,AL24,AP24,)</f>
        <v>0</v>
      </c>
      <c r="AX24" s="199">
        <f>AU24+AV24*0.001+AW24*0.00001</f>
        <v>8.0333333333333326E-2</v>
      </c>
      <c r="AY24" s="543">
        <f>RANK(AX24,$AX$24:$AX$41)</f>
        <v>9</v>
      </c>
      <c r="AZ24" s="477">
        <f>RANK(AU24,$AU$4:$AU$44)</f>
        <v>17</v>
      </c>
      <c r="BA24" s="189"/>
    </row>
    <row r="25" spans="1:54" ht="17.25" customHeight="1" x14ac:dyDescent="0.15">
      <c r="A25" s="445" t="str">
        <f t="shared" ref="A25:A29" ca="1" si="114">INDIRECT("U10組合せ!f"&amp;(ROW()-1)/2-6)</f>
        <v>豊郷JFC宇都宮</v>
      </c>
      <c r="B25" s="446"/>
      <c r="C25" s="446"/>
      <c r="D25" s="447"/>
      <c r="E25" s="540"/>
      <c r="F25" s="541"/>
      <c r="G25" s="541"/>
      <c r="H25" s="542"/>
      <c r="I25" s="486"/>
      <c r="J25" s="454"/>
      <c r="K25" s="488"/>
      <c r="L25" s="456"/>
      <c r="M25" s="490"/>
      <c r="N25" s="458"/>
      <c r="O25" s="492"/>
      <c r="P25" s="460"/>
      <c r="Q25" s="486"/>
      <c r="R25" s="464"/>
      <c r="S25" s="498"/>
      <c r="T25" s="468"/>
      <c r="U25" s="486"/>
      <c r="V25" s="470"/>
      <c r="W25" s="498"/>
      <c r="X25" s="500"/>
      <c r="Y25" s="486"/>
      <c r="Z25" s="470"/>
      <c r="AA25" s="498"/>
      <c r="AB25" s="500"/>
      <c r="AC25" s="486"/>
      <c r="AD25" s="472"/>
      <c r="AE25" s="498"/>
      <c r="AF25" s="468"/>
      <c r="AG25" s="486"/>
      <c r="AH25" s="466"/>
      <c r="AI25" s="492"/>
      <c r="AJ25" s="510"/>
      <c r="AK25" s="486"/>
      <c r="AL25" s="494"/>
      <c r="AM25" s="488"/>
      <c r="AN25" s="512"/>
      <c r="AO25" s="194"/>
      <c r="AP25" s="194"/>
      <c r="AQ25" s="194"/>
      <c r="AR25" s="194"/>
      <c r="AS25" s="476"/>
      <c r="AT25" s="528"/>
      <c r="AU25" s="534"/>
      <c r="AV25" s="535"/>
      <c r="AW25" s="535"/>
      <c r="AX25" s="198"/>
      <c r="AY25" s="478"/>
      <c r="AZ25" s="478"/>
      <c r="BA25" s="189"/>
    </row>
    <row r="26" spans="1:54" ht="17.25" customHeight="1" x14ac:dyDescent="0.15">
      <c r="A26" s="438" t="s">
        <v>193</v>
      </c>
      <c r="B26" s="439"/>
      <c r="C26" s="439"/>
      <c r="D26" s="448"/>
      <c r="E26" s="479" t="str">
        <f t="shared" ref="E26:E30" si="115">IF(OR(F26="",H26=""),"",IF(F26&gt;H26,"○",IF(F26&lt;H26,"×",IF(F26=H26,"△"))))</f>
        <v>○</v>
      </c>
      <c r="F26" s="449">
        <f>IF(L24="","",L24)</f>
        <v>1</v>
      </c>
      <c r="G26" s="473" t="s">
        <v>143</v>
      </c>
      <c r="H26" s="451">
        <f>IF(J24="","",J24)</f>
        <v>0</v>
      </c>
      <c r="I26" s="537"/>
      <c r="J26" s="538"/>
      <c r="K26" s="538"/>
      <c r="L26" s="539"/>
      <c r="M26" s="485" t="str">
        <f>IF(OR(N26="",P26=""),"",IF(N26&gt;P26,"○",IF(N26&lt;P26,"×",IF(N26=P26,"△"))))</f>
        <v>×</v>
      </c>
      <c r="N26" s="453">
        <f>'対戦表（Ｂブロック）'!$Q$22</f>
        <v>0</v>
      </c>
      <c r="O26" s="487" t="s">
        <v>144</v>
      </c>
      <c r="P26" s="461">
        <f>'対戦表（Ｂブロック）'!$V$22</f>
        <v>6</v>
      </c>
      <c r="Q26" s="485" t="str">
        <f t="shared" ref="Q26" si="116">IF(OR(R26="",T26=""),"",IF(R26&gt;T26,"○",IF(R26&lt;T26,"×",IF(R26=T26,"△"))))</f>
        <v>△</v>
      </c>
      <c r="R26" s="465">
        <f>'対戦表（Ｂブロック）'!$Q$50</f>
        <v>1</v>
      </c>
      <c r="S26" s="491" t="s">
        <v>143</v>
      </c>
      <c r="T26" s="459">
        <f>'対戦表（Ｂブロック）'!$V$50</f>
        <v>1</v>
      </c>
      <c r="U26" s="485" t="str">
        <f t="shared" ref="U26" si="117">IF(OR(V26="",X26=""),"",IF(V26&gt;X26,"○",IF(V26&lt;X26,"×",IF(V26=X26,"△"))))</f>
        <v/>
      </c>
      <c r="V26" s="471" t="str">
        <f>'対戦表（Ｂブロック）'!$Q$88</f>
        <v/>
      </c>
      <c r="W26" s="497" t="s">
        <v>143</v>
      </c>
      <c r="X26" s="467" t="str">
        <f>'対戦表（Ｂブロック）'!$V$88</f>
        <v/>
      </c>
      <c r="Y26" s="485" t="str">
        <f t="shared" si="106"/>
        <v/>
      </c>
      <c r="Z26" s="469" t="str">
        <f>'対戦表（Ｂブロック）'!$Q$130</f>
        <v/>
      </c>
      <c r="AA26" s="497" t="s">
        <v>143</v>
      </c>
      <c r="AB26" s="499" t="str">
        <f>'対戦表（Ｂブロック）'!$V$130</f>
        <v/>
      </c>
      <c r="AC26" s="485" t="str">
        <f t="shared" si="107"/>
        <v/>
      </c>
      <c r="AD26" s="469" t="str">
        <f>'対戦表（Ｂブロック）'!$V$122</f>
        <v/>
      </c>
      <c r="AE26" s="497" t="s">
        <v>143</v>
      </c>
      <c r="AF26" s="499" t="str">
        <f>'対戦表（Ｂブロック）'!$Q$122</f>
        <v/>
      </c>
      <c r="AG26" s="485" t="str">
        <f t="shared" si="108"/>
        <v/>
      </c>
      <c r="AH26" s="471" t="str">
        <f>'対戦表（Ｂブロック）'!$V$94</f>
        <v/>
      </c>
      <c r="AI26" s="497" t="s">
        <v>143</v>
      </c>
      <c r="AJ26" s="467" t="str">
        <f>'対戦表（Ｂブロック）'!$Q$94</f>
        <v/>
      </c>
      <c r="AK26" s="485" t="str">
        <f t="shared" ref="AK26" si="118">IF(OR(AL26="",AN26=""),"",IF(AL26&gt;AN26,"○",IF(AL26&lt;AN26,"×",IF(AL26=AN26,"△"))))</f>
        <v>△</v>
      </c>
      <c r="AL26" s="465">
        <f>'対戦表（Ｂブロック）'!$V$60</f>
        <v>0</v>
      </c>
      <c r="AM26" s="491" t="s">
        <v>143</v>
      </c>
      <c r="AN26" s="509">
        <f>'対戦表（Ｂブロック）'!$Q$60</f>
        <v>0</v>
      </c>
      <c r="AO26" s="193"/>
      <c r="AP26" s="193"/>
      <c r="AQ26" s="193"/>
      <c r="AR26" s="193"/>
      <c r="AS26" s="475">
        <f t="shared" si="110"/>
        <v>4</v>
      </c>
      <c r="AT26" s="527">
        <f t="shared" si="111"/>
        <v>5</v>
      </c>
      <c r="AU26" s="533">
        <f t="shared" si="112"/>
        <v>0.41666666666666669</v>
      </c>
      <c r="AV26" s="477">
        <f>SUM(F26,J26,N26,R26,V26,Z26,AD26,AH26,AL26,AP24)-SUM(H26,L26,P26,T26,X26,AB26,AF26,AJ26,AN26,AR24)</f>
        <v>-5</v>
      </c>
      <c r="AW26" s="477">
        <f t="shared" si="113"/>
        <v>2</v>
      </c>
      <c r="AX26" s="199">
        <f>AU26+AV26*0.001+AW26*0.00001</f>
        <v>0.4116866666666667</v>
      </c>
      <c r="AY26" s="543">
        <f t="shared" ref="AY26" si="119">RANK(AX26,$AX$24:$AX$41)</f>
        <v>6</v>
      </c>
      <c r="AZ26" s="477">
        <f>RANK(AU26,$AU$4:$AU$44)</f>
        <v>10</v>
      </c>
      <c r="BA26" s="189"/>
    </row>
    <row r="27" spans="1:54" ht="17.25" customHeight="1" x14ac:dyDescent="0.15">
      <c r="A27" s="445" t="str">
        <f t="shared" ca="1" si="114"/>
        <v>FCみらい</v>
      </c>
      <c r="B27" s="446"/>
      <c r="C27" s="446"/>
      <c r="D27" s="447"/>
      <c r="E27" s="480"/>
      <c r="F27" s="450"/>
      <c r="G27" s="474"/>
      <c r="H27" s="452"/>
      <c r="I27" s="540"/>
      <c r="J27" s="541"/>
      <c r="K27" s="541"/>
      <c r="L27" s="542"/>
      <c r="M27" s="486"/>
      <c r="N27" s="454"/>
      <c r="O27" s="488"/>
      <c r="P27" s="462"/>
      <c r="Q27" s="486"/>
      <c r="R27" s="466"/>
      <c r="S27" s="492"/>
      <c r="T27" s="460"/>
      <c r="U27" s="486"/>
      <c r="V27" s="472"/>
      <c r="W27" s="498"/>
      <c r="X27" s="468"/>
      <c r="Y27" s="486"/>
      <c r="Z27" s="470"/>
      <c r="AA27" s="498"/>
      <c r="AB27" s="500"/>
      <c r="AC27" s="486"/>
      <c r="AD27" s="470"/>
      <c r="AE27" s="498"/>
      <c r="AF27" s="500"/>
      <c r="AG27" s="486"/>
      <c r="AH27" s="472"/>
      <c r="AI27" s="498"/>
      <c r="AJ27" s="468"/>
      <c r="AK27" s="486"/>
      <c r="AL27" s="466"/>
      <c r="AM27" s="492"/>
      <c r="AN27" s="510"/>
      <c r="AO27" s="194"/>
      <c r="AP27" s="194"/>
      <c r="AQ27" s="194"/>
      <c r="AR27" s="194"/>
      <c r="AS27" s="476"/>
      <c r="AT27" s="528"/>
      <c r="AU27" s="534"/>
      <c r="AV27" s="535"/>
      <c r="AW27" s="535"/>
      <c r="AX27" s="198"/>
      <c r="AY27" s="478"/>
      <c r="AZ27" s="478"/>
      <c r="BA27" s="189"/>
    </row>
    <row r="28" spans="1:54" ht="17.25" customHeight="1" x14ac:dyDescent="0.15">
      <c r="A28" s="438" t="s">
        <v>194</v>
      </c>
      <c r="B28" s="439"/>
      <c r="C28" s="439"/>
      <c r="D28" s="448"/>
      <c r="E28" s="479" t="str">
        <f t="shared" si="115"/>
        <v>○</v>
      </c>
      <c r="F28" s="449">
        <f>IF(P24="","",P24)</f>
        <v>1</v>
      </c>
      <c r="G28" s="473" t="s">
        <v>143</v>
      </c>
      <c r="H28" s="451">
        <f>IF(N24="","",N24)</f>
        <v>0</v>
      </c>
      <c r="I28" s="479" t="str">
        <f t="shared" ref="I28:I32" si="120">IF(OR(J28="",L28=""),"",IF(J28&gt;L28,"○",IF(J28&lt;L28,"×",IF(J28=L28,"△"))))</f>
        <v>○</v>
      </c>
      <c r="J28" s="449">
        <f>IF(P26="","",P26)</f>
        <v>6</v>
      </c>
      <c r="K28" s="473" t="s">
        <v>143</v>
      </c>
      <c r="L28" s="451">
        <f>IF(N26="","",N26)</f>
        <v>0</v>
      </c>
      <c r="M28" s="537"/>
      <c r="N28" s="538"/>
      <c r="O28" s="538"/>
      <c r="P28" s="539"/>
      <c r="Q28" s="485" t="str">
        <f t="shared" ref="Q28" si="121">IF(OR(R28="",T28=""),"",IF(R28&gt;T28,"○",IF(R28&lt;T28,"×",IF(R28=T28,"△"))))</f>
        <v>△</v>
      </c>
      <c r="R28" s="493">
        <f>'対戦表（Ｂブロック）'!$Q$14</f>
        <v>0</v>
      </c>
      <c r="S28" s="487" t="s">
        <v>144</v>
      </c>
      <c r="T28" s="461">
        <f>'対戦表（Ｂブロック）'!$V$14</f>
        <v>0</v>
      </c>
      <c r="U28" s="489" t="str">
        <f t="shared" ref="U28" si="122">IF(OR(V28="",X28=""),"",IF(V28&gt;X28,"○",IF(V28&lt;X28,"×",IF(V28=X28,"△"))))</f>
        <v>△</v>
      </c>
      <c r="V28" s="465">
        <f>'対戦表（Ｂブロック）'!$Q$54</f>
        <v>0</v>
      </c>
      <c r="W28" s="491" t="s">
        <v>143</v>
      </c>
      <c r="X28" s="459">
        <f>'対戦表（Ｂブロック）'!$V$54</f>
        <v>0</v>
      </c>
      <c r="Y28" s="485" t="str">
        <f t="shared" si="106"/>
        <v/>
      </c>
      <c r="Z28" s="471" t="str">
        <f>'対戦表（Ｂブロック）'!$Q$90</f>
        <v/>
      </c>
      <c r="AA28" s="497" t="s">
        <v>143</v>
      </c>
      <c r="AB28" s="467" t="str">
        <f>'対戦表（Ｂブロック）'!$V$90</f>
        <v/>
      </c>
      <c r="AC28" s="485" t="str">
        <f t="shared" si="107"/>
        <v/>
      </c>
      <c r="AD28" s="469" t="str">
        <f>'対戦表（Ｂブロック）'!$Q$114</f>
        <v/>
      </c>
      <c r="AE28" s="473" t="s">
        <v>143</v>
      </c>
      <c r="AF28" s="505" t="str">
        <f>'対戦表（Ｂブロック）'!$V$114</f>
        <v/>
      </c>
      <c r="AG28" s="489" t="str">
        <f t="shared" si="108"/>
        <v/>
      </c>
      <c r="AH28" s="503" t="str">
        <f>'対戦表（Ｂブロック）'!$V$124</f>
        <v/>
      </c>
      <c r="AI28" s="473" t="s">
        <v>143</v>
      </c>
      <c r="AJ28" s="505" t="str">
        <f>'対戦表（Ｂブロック）'!$Q$124</f>
        <v/>
      </c>
      <c r="AK28" s="489" t="str">
        <f t="shared" ref="AK28" si="123">IF(OR(AL28="",AN28=""),"",IF(AL28&gt;AN28,"○",IF(AL28&lt;AN28,"×",IF(AL28=AN28,"△"))))</f>
        <v/>
      </c>
      <c r="AL28" s="481" t="str">
        <f>'対戦表（Ｂブロック）'!$V$96</f>
        <v/>
      </c>
      <c r="AM28" s="473" t="s">
        <v>143</v>
      </c>
      <c r="AN28" s="473" t="str">
        <f>'対戦表（Ｂブロック）'!$Q$96</f>
        <v/>
      </c>
      <c r="AO28" s="193"/>
      <c r="AP28" s="193"/>
      <c r="AQ28" s="193"/>
      <c r="AR28" s="193"/>
      <c r="AS28" s="475">
        <f t="shared" si="110"/>
        <v>4</v>
      </c>
      <c r="AT28" s="527">
        <f t="shared" si="111"/>
        <v>8</v>
      </c>
      <c r="AU28" s="533">
        <f t="shared" si="112"/>
        <v>0.66666666666666663</v>
      </c>
      <c r="AV28" s="477">
        <f t="shared" ref="AV28:AV32" si="124">SUM(F28,J28,N28,R28,V28,Z28,AD28,AH28,AL28,AP28)-SUM(H28,L28,P28,T28,X28,AB28,AF28,AJ28,AN28,AR28)</f>
        <v>7</v>
      </c>
      <c r="AW28" s="477">
        <f t="shared" si="113"/>
        <v>7</v>
      </c>
      <c r="AX28" s="199">
        <f>AU28+AV28*0.001+AW28*0.00001</f>
        <v>0.67373666666666665</v>
      </c>
      <c r="AY28" s="543">
        <f t="shared" ref="AY28" si="125">RANK(AX28,$AX$24:$AX$41)</f>
        <v>1</v>
      </c>
      <c r="AZ28" s="477">
        <f>RANK(AU28,$AU$4:$AU$44)</f>
        <v>3</v>
      </c>
      <c r="BA28" s="189"/>
    </row>
    <row r="29" spans="1:54" ht="17.25" customHeight="1" x14ac:dyDescent="0.15">
      <c r="A29" s="445" t="str">
        <f t="shared" ca="1" si="114"/>
        <v>ブラッドレスSS</v>
      </c>
      <c r="B29" s="446"/>
      <c r="C29" s="446"/>
      <c r="D29" s="447"/>
      <c r="E29" s="480"/>
      <c r="F29" s="450"/>
      <c r="G29" s="474"/>
      <c r="H29" s="452"/>
      <c r="I29" s="480"/>
      <c r="J29" s="450"/>
      <c r="K29" s="474"/>
      <c r="L29" s="452"/>
      <c r="M29" s="540"/>
      <c r="N29" s="541"/>
      <c r="O29" s="541"/>
      <c r="P29" s="542"/>
      <c r="Q29" s="486"/>
      <c r="R29" s="494"/>
      <c r="S29" s="488"/>
      <c r="T29" s="462"/>
      <c r="U29" s="490"/>
      <c r="V29" s="466"/>
      <c r="W29" s="492"/>
      <c r="X29" s="460"/>
      <c r="Y29" s="486"/>
      <c r="Z29" s="472"/>
      <c r="AA29" s="498"/>
      <c r="AB29" s="468"/>
      <c r="AC29" s="486"/>
      <c r="AD29" s="470"/>
      <c r="AE29" s="474"/>
      <c r="AF29" s="506"/>
      <c r="AG29" s="490"/>
      <c r="AH29" s="504"/>
      <c r="AI29" s="474"/>
      <c r="AJ29" s="506"/>
      <c r="AK29" s="490"/>
      <c r="AL29" s="482"/>
      <c r="AM29" s="474"/>
      <c r="AN29" s="474"/>
      <c r="AO29" s="194"/>
      <c r="AP29" s="194"/>
      <c r="AQ29" s="194"/>
      <c r="AR29" s="194"/>
      <c r="AS29" s="476"/>
      <c r="AT29" s="528"/>
      <c r="AU29" s="534"/>
      <c r="AV29" s="535"/>
      <c r="AW29" s="535"/>
      <c r="AX29" s="198"/>
      <c r="AY29" s="478"/>
      <c r="AZ29" s="478"/>
      <c r="BA29" s="189"/>
      <c r="BB29" s="536"/>
    </row>
    <row r="30" spans="1:54" ht="17.25" customHeight="1" x14ac:dyDescent="0.15">
      <c r="A30" s="438" t="s">
        <v>195</v>
      </c>
      <c r="B30" s="439"/>
      <c r="C30" s="439"/>
      <c r="D30" s="448"/>
      <c r="E30" s="479" t="str">
        <f t="shared" si="115"/>
        <v/>
      </c>
      <c r="F30" s="449" t="str">
        <f>IF(T24="","",T24)</f>
        <v/>
      </c>
      <c r="G30" s="473" t="s">
        <v>143</v>
      </c>
      <c r="H30" s="451" t="str">
        <f>IF(R24="","",R24)</f>
        <v/>
      </c>
      <c r="I30" s="479" t="str">
        <f t="shared" si="120"/>
        <v>△</v>
      </c>
      <c r="J30" s="481">
        <f>IF(T26="","",T26)</f>
        <v>1</v>
      </c>
      <c r="K30" s="473" t="s">
        <v>143</v>
      </c>
      <c r="L30" s="483">
        <f>IF(R26="","",R26)</f>
        <v>1</v>
      </c>
      <c r="M30" s="479" t="str">
        <f t="shared" ref="M30:M34" si="126">IF(OR(N30="",P30=""),"",IF(N30&gt;P30,"○",IF(N30&lt;P30,"×",IF(N30=P30,"△"))))</f>
        <v>△</v>
      </c>
      <c r="N30" s="449">
        <f>IF(T28="","",T28)</f>
        <v>0</v>
      </c>
      <c r="O30" s="473" t="s">
        <v>143</v>
      </c>
      <c r="P30" s="451">
        <f>IF(R28="","",R28)</f>
        <v>0</v>
      </c>
      <c r="Q30" s="537"/>
      <c r="R30" s="538"/>
      <c r="S30" s="538"/>
      <c r="T30" s="539"/>
      <c r="U30" s="485" t="str">
        <f>IF(OR(V30="",X30=""),"",IF(V30&gt;X30,"○",IF(V30&lt;X30,"×",IF(V30=X30,"△"))))</f>
        <v>△</v>
      </c>
      <c r="V30" s="493">
        <f>'対戦表（Ｂブロック）'!$Q$24</f>
        <v>0</v>
      </c>
      <c r="W30" s="487" t="s">
        <v>144</v>
      </c>
      <c r="X30" s="461">
        <f>'対戦表（Ｂブロック）'!$V$24</f>
        <v>0</v>
      </c>
      <c r="Y30" s="485" t="str">
        <f>IF(OR(Z30="",AB30=""),"",IF(Z30&gt;AB30,"○",IF(Z30&lt;AB30,"×",IF(Z30=AB30,"△"))))</f>
        <v>○</v>
      </c>
      <c r="Z30" s="465">
        <f>'対戦表（Ｂブロック）'!$Q$58</f>
        <v>3</v>
      </c>
      <c r="AA30" s="491" t="s">
        <v>143</v>
      </c>
      <c r="AB30" s="459">
        <f>'対戦表（Ｂブロック）'!$V$58</f>
        <v>0</v>
      </c>
      <c r="AC30" s="485" t="str">
        <f t="shared" ref="AC30:AC34" si="127">IF(OR(AD30="",AF30=""),"",IF(AD30&gt;AF30,"○",IF(AD30&lt;AF30,"×",IF(AD30=AF30,"△"))))</f>
        <v/>
      </c>
      <c r="AD30" s="471" t="str">
        <f>'対戦表（Ｂブロック）'!$Q$80</f>
        <v/>
      </c>
      <c r="AE30" s="473" t="s">
        <v>143</v>
      </c>
      <c r="AF30" s="483" t="str">
        <f>'対戦表（Ｂブロック）'!$V$80</f>
        <v/>
      </c>
      <c r="AG30" s="489" t="str">
        <f t="shared" ref="AG30:AG34" si="128">IF(OR(AH30="",AJ30=""),"",IF(AH30&gt;AJ30,"○",IF(AH30&lt;AJ30,"×",IF(AH30=AJ30,"△"))))</f>
        <v/>
      </c>
      <c r="AH30" s="503" t="str">
        <f>'対戦表（Ｂブロック）'!$Q$116</f>
        <v/>
      </c>
      <c r="AI30" s="473" t="s">
        <v>143</v>
      </c>
      <c r="AJ30" s="505" t="str">
        <f>'対戦表（Ｂブロック）'!$V$116</f>
        <v/>
      </c>
      <c r="AK30" s="489" t="str">
        <f t="shared" ref="AK30" si="129">IF(OR(AL30="",AN30=""),"",IF(AL30&gt;AN30,"○",IF(AL30&lt;AN30,"×",IF(AL30=AN30,"△"))))</f>
        <v/>
      </c>
      <c r="AL30" s="503" t="str">
        <f>'対戦表（Ｂブロック）'!$V$126</f>
        <v/>
      </c>
      <c r="AM30" s="473" t="s">
        <v>143</v>
      </c>
      <c r="AN30" s="515" t="str">
        <f>'対戦表（Ｂブロック）'!$Q$126</f>
        <v/>
      </c>
      <c r="AO30" s="193"/>
      <c r="AP30" s="193"/>
      <c r="AQ30" s="193"/>
      <c r="AR30" s="193"/>
      <c r="AS30" s="475">
        <f t="shared" ref="AS30:AS34" si="130">COUNTIF(E30:AN31,"○")+COUNTIF(E30:AN31,"×")+COUNTIF(E30:AN31,"△")</f>
        <v>4</v>
      </c>
      <c r="AT30" s="527">
        <f t="shared" ref="AT30:AT34" si="131">COUNTIF(E30:AN31,"○")*3+COUNTIF(E30:AN31,"△")</f>
        <v>6</v>
      </c>
      <c r="AU30" s="533">
        <f t="shared" ref="AU30:AU34" si="132">IF(AS30=0,0,AT30/(AS30*3))</f>
        <v>0.5</v>
      </c>
      <c r="AV30" s="477">
        <f t="shared" si="124"/>
        <v>3</v>
      </c>
      <c r="AW30" s="477">
        <f t="shared" si="113"/>
        <v>4</v>
      </c>
      <c r="AX30" s="199">
        <f>AU30+AV30*0.001+AW30*0.00001</f>
        <v>0.50304000000000004</v>
      </c>
      <c r="AY30" s="543">
        <f t="shared" ref="AY30" si="133">RANK(AX30,$AX$24:$AX$41)</f>
        <v>3</v>
      </c>
      <c r="AZ30" s="477">
        <f>RANK(AU30,$AU$4:$AU$44)</f>
        <v>6</v>
      </c>
      <c r="BA30" s="189"/>
      <c r="BB30" s="536"/>
    </row>
    <row r="31" spans="1:54" ht="17.25" customHeight="1" x14ac:dyDescent="0.15">
      <c r="A31" s="445" t="str">
        <f t="shared" ref="A31:A35" ca="1" si="134">INDIRECT("U10組合せ!f"&amp;(ROW()-1)/2-6)</f>
        <v>カテット白沢SS</v>
      </c>
      <c r="B31" s="446"/>
      <c r="C31" s="446"/>
      <c r="D31" s="447"/>
      <c r="E31" s="480"/>
      <c r="F31" s="450"/>
      <c r="G31" s="474"/>
      <c r="H31" s="452"/>
      <c r="I31" s="480"/>
      <c r="J31" s="482"/>
      <c r="K31" s="474"/>
      <c r="L31" s="484"/>
      <c r="M31" s="480"/>
      <c r="N31" s="450"/>
      <c r="O31" s="474"/>
      <c r="P31" s="452"/>
      <c r="Q31" s="540"/>
      <c r="R31" s="541"/>
      <c r="S31" s="541"/>
      <c r="T31" s="542"/>
      <c r="U31" s="486"/>
      <c r="V31" s="494"/>
      <c r="W31" s="488"/>
      <c r="X31" s="462"/>
      <c r="Y31" s="486"/>
      <c r="Z31" s="466"/>
      <c r="AA31" s="492"/>
      <c r="AB31" s="460"/>
      <c r="AC31" s="486"/>
      <c r="AD31" s="472"/>
      <c r="AE31" s="474"/>
      <c r="AF31" s="484"/>
      <c r="AG31" s="490"/>
      <c r="AH31" s="504"/>
      <c r="AI31" s="474"/>
      <c r="AJ31" s="506"/>
      <c r="AK31" s="490"/>
      <c r="AL31" s="504"/>
      <c r="AM31" s="474"/>
      <c r="AN31" s="516"/>
      <c r="AO31" s="194"/>
      <c r="AP31" s="194"/>
      <c r="AQ31" s="194"/>
      <c r="AR31" s="194"/>
      <c r="AS31" s="476"/>
      <c r="AT31" s="528"/>
      <c r="AU31" s="534"/>
      <c r="AV31" s="535"/>
      <c r="AW31" s="535"/>
      <c r="AX31" s="198"/>
      <c r="AY31" s="478"/>
      <c r="AZ31" s="478"/>
      <c r="BA31" s="189"/>
    </row>
    <row r="32" spans="1:54" ht="17.25" customHeight="1" x14ac:dyDescent="0.15">
      <c r="A32" s="438" t="s">
        <v>196</v>
      </c>
      <c r="B32" s="439"/>
      <c r="C32" s="439"/>
      <c r="D32" s="448"/>
      <c r="E32" s="479" t="str">
        <f t="shared" ref="E32:E36" si="135">IF(OR(F32="",H32=""),"",IF(F32&gt;H32,"○",IF(F32&lt;H32,"×",IF(F32=H32,"△"))))</f>
        <v/>
      </c>
      <c r="F32" s="449" t="str">
        <f>IF(X24="","",X24)</f>
        <v/>
      </c>
      <c r="G32" s="473" t="s">
        <v>143</v>
      </c>
      <c r="H32" s="451" t="str">
        <f>IF(V24="","",V24)</f>
        <v/>
      </c>
      <c r="I32" s="479" t="str">
        <f t="shared" si="120"/>
        <v/>
      </c>
      <c r="J32" s="481" t="str">
        <f>IF(X26="","",X26)</f>
        <v/>
      </c>
      <c r="K32" s="473" t="s">
        <v>143</v>
      </c>
      <c r="L32" s="483" t="str">
        <f>IF(V26="","",V26)</f>
        <v/>
      </c>
      <c r="M32" s="479" t="str">
        <f t="shared" si="126"/>
        <v>△</v>
      </c>
      <c r="N32" s="449">
        <f>IF(X28="","",X28)</f>
        <v>0</v>
      </c>
      <c r="O32" s="473" t="s">
        <v>143</v>
      </c>
      <c r="P32" s="451">
        <f>IF(V28="","",V28)</f>
        <v>0</v>
      </c>
      <c r="Q32" s="479" t="str">
        <f t="shared" ref="Q32:Q36" si="136">IF(OR(R32="",T32=""),"",IF(R32&gt;T32,"○",IF(R32&lt;T32,"×",IF(R32=T32,"△"))))</f>
        <v>△</v>
      </c>
      <c r="R32" s="481">
        <f>IF(X30="","",X30)</f>
        <v>0</v>
      </c>
      <c r="S32" s="473" t="s">
        <v>143</v>
      </c>
      <c r="T32" s="483">
        <f>IF(V30="","",V30)</f>
        <v>0</v>
      </c>
      <c r="U32" s="537"/>
      <c r="V32" s="538"/>
      <c r="W32" s="538"/>
      <c r="X32" s="539"/>
      <c r="Y32" s="485" t="str">
        <f>IF(OR(Z32="",AB32=""),"",IF(Z32&gt;AB32,"○",IF(Z32&lt;AB32,"×",IF(Z32=AB32,"△"))))</f>
        <v>○</v>
      </c>
      <c r="Z32" s="493">
        <f>'対戦表（Ｂブロック）'!$Q$16</f>
        <v>1</v>
      </c>
      <c r="AA32" s="487" t="s">
        <v>144</v>
      </c>
      <c r="AB32" s="461">
        <f>'対戦表（Ｂブロック）'!$V$16</f>
        <v>0</v>
      </c>
      <c r="AC32" s="489" t="str">
        <f t="shared" si="127"/>
        <v>△</v>
      </c>
      <c r="AD32" s="465">
        <f>'対戦表（Ｂブロック）'!$Q$62</f>
        <v>1</v>
      </c>
      <c r="AE32" s="491" t="s">
        <v>143</v>
      </c>
      <c r="AF32" s="459">
        <f>'対戦表（Ｂブロック）'!$V$62</f>
        <v>1</v>
      </c>
      <c r="AG32" s="485" t="str">
        <f t="shared" si="128"/>
        <v/>
      </c>
      <c r="AH32" s="471" t="str">
        <f>'対戦表（Ｂブロック）'!$Q$82</f>
        <v/>
      </c>
      <c r="AI32" s="497" t="s">
        <v>143</v>
      </c>
      <c r="AJ32" s="467" t="str">
        <f>'対戦表（Ｂブロック）'!$V$82</f>
        <v/>
      </c>
      <c r="AK32" s="485" t="str">
        <f t="shared" ref="AK32" si="137">IF(OR(AL32="",AN32=""),"",IF(AL32&gt;AN32,"○",IF(AL32&lt;AN32,"×",IF(AL32=AN32,"△"))))</f>
        <v/>
      </c>
      <c r="AL32" s="469" t="str">
        <f>'対戦表（Ｂブロック）'!$Q$118</f>
        <v/>
      </c>
      <c r="AM32" s="497" t="s">
        <v>143</v>
      </c>
      <c r="AN32" s="515" t="str">
        <f>'対戦表（Ｂブロック）'!$V$118</f>
        <v/>
      </c>
      <c r="AO32" s="193"/>
      <c r="AP32" s="193"/>
      <c r="AQ32" s="193"/>
      <c r="AR32" s="193"/>
      <c r="AS32" s="475">
        <f t="shared" si="130"/>
        <v>4</v>
      </c>
      <c r="AT32" s="527">
        <f t="shared" si="131"/>
        <v>6</v>
      </c>
      <c r="AU32" s="533">
        <f t="shared" si="132"/>
        <v>0.5</v>
      </c>
      <c r="AV32" s="477">
        <f t="shared" si="124"/>
        <v>1</v>
      </c>
      <c r="AW32" s="477">
        <f t="shared" si="113"/>
        <v>2</v>
      </c>
      <c r="AX32" s="199">
        <f>AU32+AV32*0.001+AW32*0.00001</f>
        <v>0.50102000000000002</v>
      </c>
      <c r="AY32" s="543">
        <f t="shared" ref="AY32" si="138">RANK(AX32,$AX$24:$AX$41)</f>
        <v>4</v>
      </c>
      <c r="AZ32" s="477">
        <f>RANK(AU32,$AU$4:$AU$44)</f>
        <v>6</v>
      </c>
      <c r="BA32" s="189"/>
    </row>
    <row r="33" spans="1:53" ht="17.25" customHeight="1" x14ac:dyDescent="0.15">
      <c r="A33" s="445" t="str">
        <f t="shared" ca="1" si="134"/>
        <v>FCグランディール</v>
      </c>
      <c r="B33" s="446"/>
      <c r="C33" s="446"/>
      <c r="D33" s="447"/>
      <c r="E33" s="480"/>
      <c r="F33" s="450"/>
      <c r="G33" s="474"/>
      <c r="H33" s="452"/>
      <c r="I33" s="480"/>
      <c r="J33" s="482"/>
      <c r="K33" s="474"/>
      <c r="L33" s="484"/>
      <c r="M33" s="480"/>
      <c r="N33" s="450"/>
      <c r="O33" s="474"/>
      <c r="P33" s="452"/>
      <c r="Q33" s="480"/>
      <c r="R33" s="482"/>
      <c r="S33" s="474"/>
      <c r="T33" s="484"/>
      <c r="U33" s="540"/>
      <c r="V33" s="541"/>
      <c r="W33" s="541"/>
      <c r="X33" s="542"/>
      <c r="Y33" s="486"/>
      <c r="Z33" s="494"/>
      <c r="AA33" s="488"/>
      <c r="AB33" s="462"/>
      <c r="AC33" s="490"/>
      <c r="AD33" s="466"/>
      <c r="AE33" s="492"/>
      <c r="AF33" s="460"/>
      <c r="AG33" s="486"/>
      <c r="AH33" s="472"/>
      <c r="AI33" s="498"/>
      <c r="AJ33" s="468"/>
      <c r="AK33" s="486"/>
      <c r="AL33" s="470"/>
      <c r="AM33" s="498"/>
      <c r="AN33" s="516"/>
      <c r="AO33" s="194"/>
      <c r="AP33" s="194"/>
      <c r="AQ33" s="194"/>
      <c r="AR33" s="194"/>
      <c r="AS33" s="476"/>
      <c r="AT33" s="528"/>
      <c r="AU33" s="534"/>
      <c r="AV33" s="535"/>
      <c r="AW33" s="535"/>
      <c r="AX33" s="198"/>
      <c r="AY33" s="478"/>
      <c r="AZ33" s="478"/>
      <c r="BA33" s="189"/>
    </row>
    <row r="34" spans="1:53" ht="17.25" customHeight="1" x14ac:dyDescent="0.15">
      <c r="A34" s="438" t="s">
        <v>197</v>
      </c>
      <c r="B34" s="439"/>
      <c r="C34" s="439"/>
      <c r="D34" s="448"/>
      <c r="E34" s="479" t="str">
        <f t="shared" si="135"/>
        <v/>
      </c>
      <c r="F34" s="449" t="str">
        <f>IF(AB24="","",AB24)</f>
        <v/>
      </c>
      <c r="G34" s="473" t="s">
        <v>143</v>
      </c>
      <c r="H34" s="451" t="str">
        <f>IF(Z24="","",Z24)</f>
        <v/>
      </c>
      <c r="I34" s="479" t="str">
        <f t="shared" ref="I34:I38" si="139">IF(OR(J34="",L34=""),"",IF(J34&gt;L34,"○",IF(J34&lt;L34,"×",IF(J34=L34,"△"))))</f>
        <v/>
      </c>
      <c r="J34" s="481" t="str">
        <f>IF(AB26="","",AB26)</f>
        <v/>
      </c>
      <c r="K34" s="473" t="s">
        <v>143</v>
      </c>
      <c r="L34" s="483" t="str">
        <f>IF(Z26="","",Z26)</f>
        <v/>
      </c>
      <c r="M34" s="479" t="str">
        <f t="shared" si="126"/>
        <v/>
      </c>
      <c r="N34" s="449" t="str">
        <f>IF(AB28="","",AB28)</f>
        <v/>
      </c>
      <c r="O34" s="473" t="s">
        <v>143</v>
      </c>
      <c r="P34" s="451" t="str">
        <f>IF(Z28="","",Z28)</f>
        <v/>
      </c>
      <c r="Q34" s="479" t="str">
        <f t="shared" si="136"/>
        <v>×</v>
      </c>
      <c r="R34" s="481">
        <f>IF(AB30="","",AB30)</f>
        <v>0</v>
      </c>
      <c r="S34" s="473" t="s">
        <v>143</v>
      </c>
      <c r="T34" s="483">
        <f>IF(Z30="","",Z30)</f>
        <v>3</v>
      </c>
      <c r="U34" s="479" t="str">
        <f t="shared" ref="U34:U38" si="140">IF(OR(V34="",X34=""),"",IF(V34&gt;X34,"○",IF(V34&lt;X34,"×",IF(V34=X34,"△"))))</f>
        <v>×</v>
      </c>
      <c r="V34" s="481">
        <f>IF(AB32="","",AB32)</f>
        <v>0</v>
      </c>
      <c r="W34" s="473" t="s">
        <v>143</v>
      </c>
      <c r="X34" s="483">
        <f>IF(Z32="","",Z32)</f>
        <v>1</v>
      </c>
      <c r="Y34" s="537"/>
      <c r="Z34" s="538"/>
      <c r="AA34" s="538"/>
      <c r="AB34" s="539"/>
      <c r="AC34" s="485" t="str">
        <f t="shared" si="127"/>
        <v>△</v>
      </c>
      <c r="AD34" s="493">
        <f>'対戦表（Ｂブロック）'!$Q$26</f>
        <v>1</v>
      </c>
      <c r="AE34" s="487" t="s">
        <v>144</v>
      </c>
      <c r="AF34" s="461">
        <f>'対戦表（Ｂブロック）'!$V$26</f>
        <v>1</v>
      </c>
      <c r="AG34" s="485" t="str">
        <f t="shared" si="128"/>
        <v>△</v>
      </c>
      <c r="AH34" s="465">
        <f>'対戦表（Ｂブロック）'!$Q$48</f>
        <v>0</v>
      </c>
      <c r="AI34" s="491" t="s">
        <v>143</v>
      </c>
      <c r="AJ34" s="459">
        <f>'対戦表（Ｂブロック）'!$V$48</f>
        <v>0</v>
      </c>
      <c r="AK34" s="485" t="str">
        <f t="shared" ref="AK34" si="141">IF(OR(AL34="",AN34=""),"",IF(AL34&gt;AN34,"○",IF(AL34&lt;AN34,"×",IF(AL34=AN34,"△"))))</f>
        <v/>
      </c>
      <c r="AL34" s="471" t="str">
        <f>'対戦表（Ｂブロック）'!$Q$84</f>
        <v/>
      </c>
      <c r="AM34" s="497" t="s">
        <v>143</v>
      </c>
      <c r="AN34" s="473" t="str">
        <f>'対戦表（Ｂブロック）'!$V$84</f>
        <v/>
      </c>
      <c r="AO34" s="193"/>
      <c r="AP34" s="193"/>
      <c r="AQ34" s="193"/>
      <c r="AR34" s="193"/>
      <c r="AS34" s="475">
        <f t="shared" si="130"/>
        <v>4</v>
      </c>
      <c r="AT34" s="527">
        <f t="shared" si="131"/>
        <v>2</v>
      </c>
      <c r="AU34" s="533">
        <f t="shared" si="132"/>
        <v>0.16666666666666666</v>
      </c>
      <c r="AV34" s="477">
        <f t="shared" ref="AV34:AV38" si="142">SUM(F34,J34,N34,R34,V34,Z34,AD34,AH34,AL34,AP34)-SUM(H34,L34,P34,T34,X34,AB34,AF34,AJ34,AN34,AR34)</f>
        <v>-4</v>
      </c>
      <c r="AW34" s="477">
        <f t="shared" si="113"/>
        <v>1</v>
      </c>
      <c r="AX34" s="199">
        <f>AU34+AV34*0.001+AW34*0.00001</f>
        <v>0.16267666666666666</v>
      </c>
      <c r="AY34" s="543">
        <f t="shared" ref="AY34" si="143">RANK(AX34,$AX$24:$AX$41)</f>
        <v>8</v>
      </c>
      <c r="AZ34" s="477">
        <f>RANK(AU34,$AU$4:$AU$44)</f>
        <v>16</v>
      </c>
      <c r="BA34" s="189"/>
    </row>
    <row r="35" spans="1:53" ht="17.25" customHeight="1" x14ac:dyDescent="0.15">
      <c r="A35" s="445" t="str">
        <f t="shared" ca="1" si="134"/>
        <v>富士見SSS</v>
      </c>
      <c r="B35" s="446"/>
      <c r="C35" s="446"/>
      <c r="D35" s="447"/>
      <c r="E35" s="480"/>
      <c r="F35" s="450"/>
      <c r="G35" s="474"/>
      <c r="H35" s="452"/>
      <c r="I35" s="480"/>
      <c r="J35" s="482"/>
      <c r="K35" s="474"/>
      <c r="L35" s="484"/>
      <c r="M35" s="480"/>
      <c r="N35" s="450"/>
      <c r="O35" s="474"/>
      <c r="P35" s="452"/>
      <c r="Q35" s="480"/>
      <c r="R35" s="482"/>
      <c r="S35" s="474"/>
      <c r="T35" s="484"/>
      <c r="U35" s="480"/>
      <c r="V35" s="482"/>
      <c r="W35" s="474"/>
      <c r="X35" s="484"/>
      <c r="Y35" s="540"/>
      <c r="Z35" s="541"/>
      <c r="AA35" s="541"/>
      <c r="AB35" s="542"/>
      <c r="AC35" s="486"/>
      <c r="AD35" s="494"/>
      <c r="AE35" s="488"/>
      <c r="AF35" s="462"/>
      <c r="AG35" s="486"/>
      <c r="AH35" s="466"/>
      <c r="AI35" s="492"/>
      <c r="AJ35" s="460"/>
      <c r="AK35" s="486"/>
      <c r="AL35" s="472"/>
      <c r="AM35" s="498"/>
      <c r="AN35" s="474"/>
      <c r="AO35" s="194"/>
      <c r="AP35" s="194"/>
      <c r="AQ35" s="194"/>
      <c r="AR35" s="194"/>
      <c r="AS35" s="476"/>
      <c r="AT35" s="528"/>
      <c r="AU35" s="534"/>
      <c r="AV35" s="535"/>
      <c r="AW35" s="535"/>
      <c r="AX35" s="198"/>
      <c r="AY35" s="478"/>
      <c r="AZ35" s="478"/>
      <c r="BA35" s="189"/>
    </row>
    <row r="36" spans="1:53" ht="17.25" customHeight="1" x14ac:dyDescent="0.15">
      <c r="A36" s="438" t="s">
        <v>198</v>
      </c>
      <c r="B36" s="439"/>
      <c r="C36" s="439"/>
      <c r="D36" s="448"/>
      <c r="E36" s="479" t="str">
        <f t="shared" si="135"/>
        <v/>
      </c>
      <c r="F36" s="449" t="str">
        <f>IF(AF24="","",AF24)</f>
        <v/>
      </c>
      <c r="G36" s="473" t="s">
        <v>143</v>
      </c>
      <c r="H36" s="451" t="str">
        <f>IF(AD24="","",AD24)</f>
        <v/>
      </c>
      <c r="I36" s="479" t="str">
        <f t="shared" si="139"/>
        <v/>
      </c>
      <c r="J36" s="449" t="str">
        <f>IF(AF26="","",AF26)</f>
        <v/>
      </c>
      <c r="K36" s="473" t="s">
        <v>143</v>
      </c>
      <c r="L36" s="451" t="str">
        <f>IF(AD26="","",AD26)</f>
        <v/>
      </c>
      <c r="M36" s="479" t="str">
        <f t="shared" ref="M36:M40" si="144">IF(OR(N36="",P36=""),"",IF(N36&gt;P36,"○",IF(N36&lt;P36,"×",IF(N36=P36,"△"))))</f>
        <v/>
      </c>
      <c r="N36" s="449" t="str">
        <f>IF(AF28="","",AF28)</f>
        <v/>
      </c>
      <c r="O36" s="473" t="s">
        <v>143</v>
      </c>
      <c r="P36" s="451" t="str">
        <f>IF(AD28="","",AD28)</f>
        <v/>
      </c>
      <c r="Q36" s="479" t="str">
        <f t="shared" si="136"/>
        <v/>
      </c>
      <c r="R36" s="449" t="str">
        <f>IF(AF30="","",AF30)</f>
        <v/>
      </c>
      <c r="S36" s="473" t="s">
        <v>143</v>
      </c>
      <c r="T36" s="451" t="str">
        <f>IF(AD30="","",AD30)</f>
        <v/>
      </c>
      <c r="U36" s="479" t="str">
        <f t="shared" si="140"/>
        <v>△</v>
      </c>
      <c r="V36" s="449">
        <f>IF(AF32="","",AF32)</f>
        <v>1</v>
      </c>
      <c r="W36" s="473" t="s">
        <v>143</v>
      </c>
      <c r="X36" s="451">
        <f>IF(AD32="","",AD32)</f>
        <v>1</v>
      </c>
      <c r="Y36" s="479" t="str">
        <f t="shared" ref="Y36:Y40" si="145">IF(OR(Z36="",AB36=""),"",IF(Z36&gt;AB36,"○",IF(Z36&lt;AB36,"×",IF(Z36=AB36,"△"))))</f>
        <v>△</v>
      </c>
      <c r="Z36" s="449">
        <f>IF(AF34="","",AF34)</f>
        <v>1</v>
      </c>
      <c r="AA36" s="473" t="s">
        <v>143</v>
      </c>
      <c r="AB36" s="451">
        <f>IF(AD34="","",AD34)</f>
        <v>1</v>
      </c>
      <c r="AC36" s="537"/>
      <c r="AD36" s="538"/>
      <c r="AE36" s="538"/>
      <c r="AF36" s="539"/>
      <c r="AG36" s="485" t="str">
        <f>IF(OR(AH36="",AJ36=""),"",IF(AH36&gt;AJ36,"○",IF(AH36&lt;AJ36,"×",IF(AH36=AJ36,"△"))))</f>
        <v>△</v>
      </c>
      <c r="AH36" s="493">
        <f>'対戦表（Ｂブロック）'!$Q$18</f>
        <v>0</v>
      </c>
      <c r="AI36" s="487" t="s">
        <v>144</v>
      </c>
      <c r="AJ36" s="511">
        <f>'対戦表（Ｂブロック）'!$V$18</f>
        <v>0</v>
      </c>
      <c r="AK36" s="489" t="str">
        <f>IF(OR(AL36="",AN36=""),"",IF(AL36&gt;AN36,"○",IF(AL36&lt;AN36,"×",IF(AL36=AN36,"△"))))</f>
        <v>×</v>
      </c>
      <c r="AL36" s="465">
        <f>'対戦表（Ｂブロック）'!$Q$52</f>
        <v>0</v>
      </c>
      <c r="AM36" s="491" t="s">
        <v>143</v>
      </c>
      <c r="AN36" s="509">
        <f>'対戦表（Ｂブロック）'!V52</f>
        <v>1</v>
      </c>
      <c r="AO36" s="193"/>
      <c r="AP36" s="193"/>
      <c r="AQ36" s="193"/>
      <c r="AR36" s="193"/>
      <c r="AS36" s="475">
        <f t="shared" ref="AS36:AS40" si="146">COUNTIF(E36:AN37,"○")+COUNTIF(E36:AN37,"×")+COUNTIF(E36:AN37,"△")</f>
        <v>4</v>
      </c>
      <c r="AT36" s="527">
        <f t="shared" ref="AT36:AT40" si="147">COUNTIF(E36:AN37,"○")*3+COUNTIF(E36:AN37,"△")</f>
        <v>3</v>
      </c>
      <c r="AU36" s="533">
        <f t="shared" ref="AU36:AU40" si="148">IF(AS36=0,0,AT36/(AS36*3))</f>
        <v>0.25</v>
      </c>
      <c r="AV36" s="477">
        <f t="shared" si="142"/>
        <v>-1</v>
      </c>
      <c r="AW36" s="477">
        <f t="shared" si="113"/>
        <v>2</v>
      </c>
      <c r="AX36" s="199">
        <f>AU36+AV36*0.001+AW36*0.00001</f>
        <v>0.24901999999999999</v>
      </c>
      <c r="AY36" s="543">
        <f t="shared" ref="AY36" si="149">RANK(AX36,$AX$24:$AX$41)</f>
        <v>7</v>
      </c>
      <c r="AZ36" s="477">
        <f>RANK(AU36,$AU$4:$AU$44)</f>
        <v>14</v>
      </c>
      <c r="BA36" s="189"/>
    </row>
    <row r="37" spans="1:53" ht="17.25" customHeight="1" x14ac:dyDescent="0.15">
      <c r="A37" s="445" t="str">
        <f t="shared" ref="A37:A41" ca="1" si="150">INDIRECT("U10組合せ!f"&amp;(ROW()-1)/2-6)</f>
        <v>国本JSC</v>
      </c>
      <c r="B37" s="446"/>
      <c r="C37" s="446"/>
      <c r="D37" s="447"/>
      <c r="E37" s="480"/>
      <c r="F37" s="450"/>
      <c r="G37" s="474"/>
      <c r="H37" s="452"/>
      <c r="I37" s="480"/>
      <c r="J37" s="450"/>
      <c r="K37" s="474"/>
      <c r="L37" s="452"/>
      <c r="M37" s="480"/>
      <c r="N37" s="450"/>
      <c r="O37" s="474"/>
      <c r="P37" s="452"/>
      <c r="Q37" s="480"/>
      <c r="R37" s="450"/>
      <c r="S37" s="474"/>
      <c r="T37" s="452"/>
      <c r="U37" s="480"/>
      <c r="V37" s="450"/>
      <c r="W37" s="474"/>
      <c r="X37" s="452"/>
      <c r="Y37" s="480"/>
      <c r="Z37" s="450"/>
      <c r="AA37" s="474"/>
      <c r="AB37" s="452"/>
      <c r="AC37" s="540"/>
      <c r="AD37" s="541"/>
      <c r="AE37" s="541"/>
      <c r="AF37" s="542"/>
      <c r="AG37" s="486"/>
      <c r="AH37" s="494"/>
      <c r="AI37" s="488"/>
      <c r="AJ37" s="512"/>
      <c r="AK37" s="490"/>
      <c r="AL37" s="466"/>
      <c r="AM37" s="492"/>
      <c r="AN37" s="510"/>
      <c r="AO37" s="194"/>
      <c r="AP37" s="194"/>
      <c r="AQ37" s="194"/>
      <c r="AR37" s="194"/>
      <c r="AS37" s="476"/>
      <c r="AT37" s="528"/>
      <c r="AU37" s="534"/>
      <c r="AV37" s="535"/>
      <c r="AW37" s="535"/>
      <c r="AX37" s="198"/>
      <c r="AY37" s="478"/>
      <c r="AZ37" s="478"/>
      <c r="BA37" s="189"/>
    </row>
    <row r="38" spans="1:53" ht="17.25" customHeight="1" x14ac:dyDescent="0.15">
      <c r="A38" s="438" t="s">
        <v>199</v>
      </c>
      <c r="B38" s="439"/>
      <c r="C38" s="439"/>
      <c r="D38" s="448"/>
      <c r="E38" s="479" t="str">
        <f>IF(OR(F38="",H38=""),"",IF(F38&gt;H38,"○",IF(F38&lt;H38,"×",IF(F38=H38,"△"))))</f>
        <v>△</v>
      </c>
      <c r="F38" s="449">
        <f>IF(AJ24="","",AJ24)</f>
        <v>0</v>
      </c>
      <c r="G38" s="473" t="s">
        <v>143</v>
      </c>
      <c r="H38" s="451">
        <f>IF(AH24="","",AH24)</f>
        <v>0</v>
      </c>
      <c r="I38" s="479" t="str">
        <f t="shared" si="139"/>
        <v/>
      </c>
      <c r="J38" s="449" t="str">
        <f>IF(AJ26="","",AJ26)</f>
        <v/>
      </c>
      <c r="K38" s="473" t="s">
        <v>143</v>
      </c>
      <c r="L38" s="451" t="str">
        <f>IF(AH26="","",AH26)</f>
        <v/>
      </c>
      <c r="M38" s="479" t="str">
        <f t="shared" si="144"/>
        <v/>
      </c>
      <c r="N38" s="449" t="str">
        <f>IF(AJ28="","",AJ28)</f>
        <v/>
      </c>
      <c r="O38" s="473" t="s">
        <v>143</v>
      </c>
      <c r="P38" s="451" t="str">
        <f>IF(AH28="","",AH28)</f>
        <v/>
      </c>
      <c r="Q38" s="479" t="str">
        <f>IF(OR(R38="",T38=""),"",IF(R38&gt;T38,"○",IF(R38&lt;T38,"×",IF(R38=T38,"△"))))</f>
        <v/>
      </c>
      <c r="R38" s="449" t="str">
        <f>IF(AJ30="","",AJ30)</f>
        <v/>
      </c>
      <c r="S38" s="473" t="s">
        <v>143</v>
      </c>
      <c r="T38" s="451" t="str">
        <f>IF(AH30="","",AH30)</f>
        <v/>
      </c>
      <c r="U38" s="479" t="str">
        <f t="shared" si="140"/>
        <v/>
      </c>
      <c r="V38" s="449" t="str">
        <f>IF(AJ32="","",AJ32)</f>
        <v/>
      </c>
      <c r="W38" s="473" t="s">
        <v>143</v>
      </c>
      <c r="X38" s="451" t="str">
        <f>IF(AH32="","",AH32)</f>
        <v/>
      </c>
      <c r="Y38" s="479" t="str">
        <f t="shared" si="145"/>
        <v>△</v>
      </c>
      <c r="Z38" s="449">
        <f>IF(AJ34="","",AJ34)</f>
        <v>0</v>
      </c>
      <c r="AA38" s="473" t="s">
        <v>143</v>
      </c>
      <c r="AB38" s="451">
        <f>IF(AH34="","",AH34)</f>
        <v>0</v>
      </c>
      <c r="AC38" s="479" t="str">
        <f>IF(OR(AD38="",AF38=""),"",IF(AD38&gt;AF38,"○",IF(AD38&lt;AF38,"×",IF(AD38=AF38,"△"))))</f>
        <v>△</v>
      </c>
      <c r="AD38" s="449">
        <f>IF(AJ36="","",AJ36)</f>
        <v>0</v>
      </c>
      <c r="AE38" s="473" t="s">
        <v>143</v>
      </c>
      <c r="AF38" s="451">
        <f>IF(AH36="","",AH36)</f>
        <v>0</v>
      </c>
      <c r="AG38" s="537"/>
      <c r="AH38" s="538"/>
      <c r="AI38" s="538"/>
      <c r="AJ38" s="539"/>
      <c r="AK38" s="485" t="str">
        <f>IF(OR(AL38="",AN38=""),"",IF(AL38&gt;AN38,"○",IF(AL38&lt;AN38,"×",IF(AL38=AN38,"△"))))</f>
        <v>○</v>
      </c>
      <c r="AL38" s="493">
        <f>'対戦表（Ｂブロック）'!$Q$28</f>
        <v>2</v>
      </c>
      <c r="AM38" s="487" t="s">
        <v>144</v>
      </c>
      <c r="AN38" s="511">
        <f>'対戦表（Ｂブロック）'!$V$28</f>
        <v>1</v>
      </c>
      <c r="AO38" s="193"/>
      <c r="AP38" s="193"/>
      <c r="AQ38" s="193"/>
      <c r="AR38" s="193"/>
      <c r="AS38" s="475">
        <f t="shared" si="146"/>
        <v>4</v>
      </c>
      <c r="AT38" s="527">
        <f t="shared" si="147"/>
        <v>6</v>
      </c>
      <c r="AU38" s="533">
        <f t="shared" si="148"/>
        <v>0.5</v>
      </c>
      <c r="AV38" s="477">
        <f t="shared" si="142"/>
        <v>1</v>
      </c>
      <c r="AW38" s="477">
        <f t="shared" si="113"/>
        <v>2</v>
      </c>
      <c r="AX38" s="199">
        <f>AU38+AV38*0.001+AW38*0.00001</f>
        <v>0.50102000000000002</v>
      </c>
      <c r="AY38" s="543">
        <f t="shared" ref="AY38" si="151">RANK(AX38,$AX$24:$AX$41)</f>
        <v>4</v>
      </c>
      <c r="AZ38" s="477">
        <f>RANK(AU38,$AU$4:$AU$44)</f>
        <v>6</v>
      </c>
      <c r="BA38" s="189"/>
    </row>
    <row r="39" spans="1:53" ht="17.25" customHeight="1" x14ac:dyDescent="0.15">
      <c r="A39" s="445" t="str">
        <f t="shared" ca="1" si="150"/>
        <v>FCペンサーレ</v>
      </c>
      <c r="B39" s="446"/>
      <c r="C39" s="446"/>
      <c r="D39" s="447"/>
      <c r="E39" s="480"/>
      <c r="F39" s="450"/>
      <c r="G39" s="474"/>
      <c r="H39" s="452"/>
      <c r="I39" s="480"/>
      <c r="J39" s="450"/>
      <c r="K39" s="474"/>
      <c r="L39" s="452"/>
      <c r="M39" s="480"/>
      <c r="N39" s="450"/>
      <c r="O39" s="474"/>
      <c r="P39" s="452"/>
      <c r="Q39" s="480"/>
      <c r="R39" s="450"/>
      <c r="S39" s="474"/>
      <c r="T39" s="452"/>
      <c r="U39" s="480"/>
      <c r="V39" s="450"/>
      <c r="W39" s="474"/>
      <c r="X39" s="452"/>
      <c r="Y39" s="480"/>
      <c r="Z39" s="450"/>
      <c r="AA39" s="474"/>
      <c r="AB39" s="452"/>
      <c r="AC39" s="480"/>
      <c r="AD39" s="450"/>
      <c r="AE39" s="474"/>
      <c r="AF39" s="452"/>
      <c r="AG39" s="540"/>
      <c r="AH39" s="541"/>
      <c r="AI39" s="541"/>
      <c r="AJ39" s="542"/>
      <c r="AK39" s="486"/>
      <c r="AL39" s="494"/>
      <c r="AM39" s="488"/>
      <c r="AN39" s="512"/>
      <c r="AO39" s="194"/>
      <c r="AP39" s="194"/>
      <c r="AQ39" s="194"/>
      <c r="AR39" s="194"/>
      <c r="AS39" s="476"/>
      <c r="AT39" s="528"/>
      <c r="AU39" s="534"/>
      <c r="AV39" s="535"/>
      <c r="AW39" s="535"/>
      <c r="AX39" s="198"/>
      <c r="AY39" s="478"/>
      <c r="AZ39" s="478"/>
      <c r="BA39" s="189"/>
    </row>
    <row r="40" spans="1:53" ht="17.25" customHeight="1" x14ac:dyDescent="0.15">
      <c r="A40" s="438" t="s">
        <v>200</v>
      </c>
      <c r="B40" s="439"/>
      <c r="C40" s="439"/>
      <c r="D40" s="448"/>
      <c r="E40" s="479" t="str">
        <f>IF(OR(F40="",H40=""),"",IF(F40&gt;H40,"○",IF(F40&lt;H40,"×",IF(F40=H40,"△"))))</f>
        <v>○</v>
      </c>
      <c r="F40" s="449">
        <f>IF(AN24="","",AN24)</f>
        <v>1</v>
      </c>
      <c r="G40" s="473" t="s">
        <v>143</v>
      </c>
      <c r="H40" s="451">
        <f>IF(AL24="","",AL24)</f>
        <v>0</v>
      </c>
      <c r="I40" s="479" t="str">
        <f>IF(OR(J40="",L40=""),"",IF(J40&gt;L40,"○",IF(J40&lt;L40,"×",IF(J40=L40,"△"))))</f>
        <v>△</v>
      </c>
      <c r="J40" s="449">
        <f>IF(AN26="","",AN26)</f>
        <v>0</v>
      </c>
      <c r="K40" s="473" t="s">
        <v>143</v>
      </c>
      <c r="L40" s="451">
        <f>IF(AL26="","",AL26)</f>
        <v>0</v>
      </c>
      <c r="M40" s="479" t="str">
        <f t="shared" si="144"/>
        <v/>
      </c>
      <c r="N40" s="449" t="str">
        <f>IF(AN28="","",AN28)</f>
        <v/>
      </c>
      <c r="O40" s="473" t="s">
        <v>143</v>
      </c>
      <c r="P40" s="451" t="str">
        <f>IF(AL28="","",AL28)</f>
        <v/>
      </c>
      <c r="Q40" s="479" t="str">
        <f>IF(OR(R40="",T40=""),"",IF(R40&gt;T40,"○",IF(R40&lt;T40,"×",IF(R40=T40,"△"))))</f>
        <v/>
      </c>
      <c r="R40" s="449" t="str">
        <f>IF(AN30="","",AN30)</f>
        <v/>
      </c>
      <c r="S40" s="473" t="s">
        <v>143</v>
      </c>
      <c r="T40" s="451" t="str">
        <f>IF(AL30="","",AL30)</f>
        <v/>
      </c>
      <c r="U40" s="479" t="str">
        <f>IF(OR(V40="",X40=""),"",IF(V40&gt;X40,"○",IF(V40&lt;X40,"×",IF(V40=X40,"△"))))</f>
        <v/>
      </c>
      <c r="V40" s="449" t="str">
        <f>IF(AN32="","",AN32)</f>
        <v/>
      </c>
      <c r="W40" s="473" t="s">
        <v>143</v>
      </c>
      <c r="X40" s="451" t="str">
        <f>IF(AL32="","",AL32)</f>
        <v/>
      </c>
      <c r="Y40" s="479" t="str">
        <f t="shared" si="145"/>
        <v/>
      </c>
      <c r="Z40" s="449" t="str">
        <f>IF(AN34="","",AN34)</f>
        <v/>
      </c>
      <c r="AA40" s="473" t="s">
        <v>143</v>
      </c>
      <c r="AB40" s="451" t="str">
        <f>IF(AL34="","",AL34)</f>
        <v/>
      </c>
      <c r="AC40" s="479" t="str">
        <f>IF(OR(AD40="",AF40=""),"",IF(AD40&gt;AF40,"○",IF(AD40&lt;AF40,"×",IF(AD40=AF40,"△"))))</f>
        <v>○</v>
      </c>
      <c r="AD40" s="449">
        <f>IF(AN36="","",AN36)</f>
        <v>1</v>
      </c>
      <c r="AE40" s="473" t="s">
        <v>143</v>
      </c>
      <c r="AF40" s="451">
        <f>IF(AL36="","",AL36)</f>
        <v>0</v>
      </c>
      <c r="AG40" s="479" t="str">
        <f>IF(OR(AH40="",AJ40=""),"",IF(AH40&gt;AJ40,"○",IF(AH40&lt;AJ40,"×",IF(AH40=AJ40,"△"))))</f>
        <v>×</v>
      </c>
      <c r="AH40" s="449">
        <f>IF(AN38="","",AN38)</f>
        <v>1</v>
      </c>
      <c r="AI40" s="473" t="s">
        <v>143</v>
      </c>
      <c r="AJ40" s="451">
        <f>IF(AL38="","",AL38)</f>
        <v>2</v>
      </c>
      <c r="AK40" s="537"/>
      <c r="AL40" s="538"/>
      <c r="AM40" s="538"/>
      <c r="AN40" s="538"/>
      <c r="AO40" s="195"/>
      <c r="AP40" s="195"/>
      <c r="AQ40" s="195"/>
      <c r="AR40" s="195"/>
      <c r="AS40" s="475">
        <f t="shared" si="146"/>
        <v>4</v>
      </c>
      <c r="AT40" s="529">
        <f t="shared" si="147"/>
        <v>7</v>
      </c>
      <c r="AU40" s="477">
        <f t="shared" si="148"/>
        <v>0.58333333333333337</v>
      </c>
      <c r="AV40" s="477">
        <f>SUM(F40,J40,N40,R40,V40,Z40,AD40,AH40,AL40,AP40)-SUM(H40,L40,P40,T40,X40,AB40,AF40,AJ40,AN40,AR40)</f>
        <v>1</v>
      </c>
      <c r="AW40" s="477">
        <f t="shared" si="113"/>
        <v>3</v>
      </c>
      <c r="AX40" s="199">
        <f>AU40+AV40*0.001+AW40*0.00001</f>
        <v>0.58436333333333335</v>
      </c>
      <c r="AY40" s="543">
        <f t="shared" ref="AY40" si="152">RANK(AX40,$AX$24:$AX$41)</f>
        <v>2</v>
      </c>
      <c r="AZ40" s="477">
        <f>RANK(AU40,$AU$4:$AU$44)</f>
        <v>4</v>
      </c>
      <c r="BA40" s="189"/>
    </row>
    <row r="41" spans="1:53" ht="17.25" customHeight="1" x14ac:dyDescent="0.15">
      <c r="A41" s="445" t="str">
        <f t="shared" ca="1" si="150"/>
        <v>石井FC</v>
      </c>
      <c r="B41" s="446"/>
      <c r="C41" s="446"/>
      <c r="D41" s="447"/>
      <c r="E41" s="480"/>
      <c r="F41" s="450"/>
      <c r="G41" s="474"/>
      <c r="H41" s="452"/>
      <c r="I41" s="480"/>
      <c r="J41" s="450"/>
      <c r="K41" s="474"/>
      <c r="L41" s="452"/>
      <c r="M41" s="480"/>
      <c r="N41" s="450"/>
      <c r="O41" s="474"/>
      <c r="P41" s="452"/>
      <c r="Q41" s="480"/>
      <c r="R41" s="450"/>
      <c r="S41" s="474"/>
      <c r="T41" s="452"/>
      <c r="U41" s="480"/>
      <c r="V41" s="450"/>
      <c r="W41" s="474"/>
      <c r="X41" s="452"/>
      <c r="Y41" s="480"/>
      <c r="Z41" s="450"/>
      <c r="AA41" s="474"/>
      <c r="AB41" s="452"/>
      <c r="AC41" s="480"/>
      <c r="AD41" s="450"/>
      <c r="AE41" s="474"/>
      <c r="AF41" s="452"/>
      <c r="AG41" s="480"/>
      <c r="AH41" s="450"/>
      <c r="AI41" s="474"/>
      <c r="AJ41" s="452"/>
      <c r="AK41" s="540"/>
      <c r="AL41" s="541"/>
      <c r="AM41" s="541"/>
      <c r="AN41" s="541"/>
      <c r="AO41" s="196"/>
      <c r="AP41" s="196"/>
      <c r="AQ41" s="196"/>
      <c r="AR41" s="196"/>
      <c r="AS41" s="476"/>
      <c r="AT41" s="530"/>
      <c r="AU41" s="478"/>
      <c r="AV41" s="478"/>
      <c r="AW41" s="478"/>
      <c r="AX41" s="197"/>
      <c r="AY41" s="478"/>
      <c r="AZ41" s="478"/>
      <c r="BA41" s="189"/>
    </row>
    <row r="42" spans="1:53" hidden="1" x14ac:dyDescent="0.15"/>
    <row r="43" spans="1:53" ht="27" hidden="1" customHeight="1" x14ac:dyDescent="0.15">
      <c r="A43" s="440" t="str">
        <f>A1</f>
        <v>ＪＦＡ　U-10サッカーリーグ2019（in栃木） 宇河地区リーグ戦（後期）　星取表</v>
      </c>
      <c r="B43" s="440"/>
      <c r="C43" s="440"/>
      <c r="D43" s="440"/>
      <c r="E43" s="440"/>
      <c r="F43" s="440"/>
      <c r="G43" s="440"/>
      <c r="H43" s="440"/>
      <c r="I43" s="440"/>
      <c r="J43" s="440"/>
      <c r="K43" s="440"/>
      <c r="L43" s="440"/>
      <c r="M43" s="440"/>
      <c r="N43" s="440"/>
      <c r="O43" s="440"/>
      <c r="P43" s="440"/>
      <c r="Q43" s="440"/>
      <c r="R43" s="440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  <c r="AE43" s="440"/>
      <c r="AF43" s="440"/>
      <c r="AG43" s="440"/>
      <c r="AH43" s="440"/>
      <c r="AI43" s="440"/>
      <c r="AJ43" s="440"/>
      <c r="AK43" s="440"/>
      <c r="AL43" s="440"/>
      <c r="AM43" s="440"/>
      <c r="AN43" s="440"/>
      <c r="AO43" s="440"/>
      <c r="AP43" s="440"/>
      <c r="AQ43" s="440"/>
      <c r="AR43" s="440"/>
      <c r="AS43" s="440"/>
      <c r="AT43" s="440"/>
      <c r="AU43" s="440"/>
      <c r="AV43" s="440"/>
      <c r="AW43" s="440"/>
      <c r="AX43" s="440"/>
      <c r="AY43" s="440"/>
      <c r="AZ43" s="440"/>
      <c r="BA43" s="179"/>
    </row>
    <row r="44" spans="1:53" ht="21" customHeight="1" x14ac:dyDescent="0.15"/>
    <row r="45" spans="1:53" ht="35.1" customHeight="1" x14ac:dyDescent="0.15">
      <c r="E45" s="443" t="s">
        <v>361</v>
      </c>
      <c r="F45" s="443"/>
      <c r="G45" s="443"/>
      <c r="H45" s="443"/>
      <c r="I45" s="443" t="str">
        <f ca="1">E47</f>
        <v>サウス宇都宮SC</v>
      </c>
      <c r="J45" s="443"/>
      <c r="K45" s="443"/>
      <c r="L45" s="443"/>
      <c r="M45" s="444" t="str">
        <f ca="1">E49</f>
        <v>宇都宮北部FCトレ</v>
      </c>
      <c r="N45" s="444"/>
      <c r="O45" s="444"/>
      <c r="P45" s="444"/>
      <c r="Q45" s="444" t="str">
        <f ca="1">E51</f>
        <v>ＳＵＧＡＯ SC</v>
      </c>
      <c r="R45" s="444"/>
      <c r="S45" s="444"/>
      <c r="T45" s="444"/>
      <c r="U45" s="444" t="str">
        <f ca="1">E53</f>
        <v>S4スペランツァ</v>
      </c>
      <c r="V45" s="444"/>
      <c r="W45" s="444"/>
      <c r="X45" s="444"/>
      <c r="Y45" s="443" t="str">
        <f ca="1">E55</f>
        <v>雀宮FC</v>
      </c>
      <c r="Z45" s="443"/>
      <c r="AA45" s="443"/>
      <c r="AB45" s="443"/>
      <c r="AC45" s="444" t="str">
        <f ca="1">E57</f>
        <v>宝木キッカーズ</v>
      </c>
      <c r="AD45" s="444"/>
      <c r="AE45" s="444"/>
      <c r="AF45" s="444"/>
      <c r="AG45" s="444" t="str">
        <f ca="1">E59</f>
        <v>みはらSCJr</v>
      </c>
      <c r="AH45" s="444"/>
      <c r="AI45" s="444"/>
      <c r="AJ45" s="444"/>
      <c r="AK45" s="444" t="str">
        <f ca="1">E61</f>
        <v>上河内JSC</v>
      </c>
      <c r="AL45" s="444"/>
      <c r="AM45" s="444"/>
      <c r="AN45" s="444"/>
      <c r="AO45" s="183" t="s">
        <v>151</v>
      </c>
      <c r="AP45" s="184" t="s">
        <v>152</v>
      </c>
      <c r="AQ45" s="185" t="s">
        <v>179</v>
      </c>
      <c r="AR45" s="185" t="s">
        <v>180</v>
      </c>
      <c r="AS45" s="183" t="s">
        <v>151</v>
      </c>
      <c r="AT45" s="184" t="s">
        <v>152</v>
      </c>
      <c r="AU45" s="185" t="s">
        <v>179</v>
      </c>
      <c r="AV45" s="185" t="s">
        <v>180</v>
      </c>
      <c r="AW45" s="185" t="s">
        <v>140</v>
      </c>
      <c r="AX45" s="185"/>
      <c r="AY45" s="186" t="s">
        <v>181</v>
      </c>
      <c r="AZ45" s="187" t="s">
        <v>182</v>
      </c>
      <c r="BA45" s="180"/>
    </row>
    <row r="46" spans="1:53" ht="17.25" customHeight="1" x14ac:dyDescent="0.15">
      <c r="E46" s="438" t="s">
        <v>201</v>
      </c>
      <c r="F46" s="439"/>
      <c r="G46" s="439"/>
      <c r="H46" s="439"/>
      <c r="I46" s="537"/>
      <c r="J46" s="538"/>
      <c r="K46" s="538"/>
      <c r="L46" s="539"/>
      <c r="M46" s="485" t="str">
        <f>IF(OR(N46="",P46=""),"",IF(N46&gt;P46,"○",IF(N46&lt;P46,"×",IF(N46=P46,"△"))))</f>
        <v>×</v>
      </c>
      <c r="N46" s="453">
        <f>'対戦表（Ｃブロック）'!$Q$16</f>
        <v>0</v>
      </c>
      <c r="O46" s="487" t="s">
        <v>144</v>
      </c>
      <c r="P46" s="455">
        <f>'対戦表（Ｃブロック）'!$V$16</f>
        <v>4</v>
      </c>
      <c r="Q46" s="489" t="str">
        <f>IF(OR(R46="",T46=""),"",IF(R46&gt;T46,"○",IF(R46&lt;T46,"×",IF(R46=T46,"△"))))</f>
        <v>△</v>
      </c>
      <c r="R46" s="457">
        <f>'対戦表（Ｃブロック）'!$Q$46</f>
        <v>1</v>
      </c>
      <c r="S46" s="491" t="s">
        <v>144</v>
      </c>
      <c r="T46" s="459">
        <f>'対戦表（Ｃブロック）'!$V$46</f>
        <v>1</v>
      </c>
      <c r="U46" s="485" t="str">
        <f t="shared" ref="U46" si="153">IF(OR(V46="",X46=""),"",IF(V46&gt;X46,"○",IF(V46&lt;X46,"×",IF(V46=X46,"△"))))</f>
        <v/>
      </c>
      <c r="V46" s="463" t="str">
        <f>'対戦表（Ｃブロック）'!$Q$88</f>
        <v/>
      </c>
      <c r="W46" s="497" t="s">
        <v>143</v>
      </c>
      <c r="X46" s="467" t="str">
        <f>'対戦表（Ｃブロック）'!$V$88</f>
        <v/>
      </c>
      <c r="Y46" s="485" t="str">
        <f t="shared" ref="Y46" si="154">IF(OR(Z46="",AB46=""),"",IF(Z46&gt;AB46,"○",IF(Z46&lt;AB46,"×",IF(Z46=AB46,"△"))))</f>
        <v/>
      </c>
      <c r="Z46" s="469" t="str">
        <f>'対戦表（Ｃブロック）'!$Q$114</f>
        <v/>
      </c>
      <c r="AA46" s="497" t="s">
        <v>143</v>
      </c>
      <c r="AB46" s="499" t="str">
        <f>'対戦表（Ｃブロック）'!$V$114</f>
        <v/>
      </c>
      <c r="AC46" s="485" t="str">
        <f t="shared" ref="AC46" si="155">IF(OR(AD46="",AF46=""),"",IF(AD46&gt;AF46,"○",IF(AD46&lt;AF46,"×",IF(AD46=AF46,"△"))))</f>
        <v/>
      </c>
      <c r="AD46" s="469" t="str">
        <f>'対戦表（Ｃブロック）'!$V$82</f>
        <v/>
      </c>
      <c r="AE46" s="497" t="s">
        <v>143</v>
      </c>
      <c r="AF46" s="499" t="str">
        <f>'対戦表（Ｃブロック）'!$Q$82</f>
        <v/>
      </c>
      <c r="AG46" s="485" t="str">
        <f t="shared" ref="AG46" si="156">IF(OR(AH46="",AJ46=""),"",IF(AH46&gt;AJ46,"○",IF(AH46&lt;AJ46,"×",IF(AH46=AJ46,"△"))))</f>
        <v>△</v>
      </c>
      <c r="AH46" s="501">
        <f>'対戦表（Ｃブロック）'!$V$52</f>
        <v>0</v>
      </c>
      <c r="AI46" s="491" t="s">
        <v>143</v>
      </c>
      <c r="AJ46" s="507">
        <f>'対戦表（Ｃブロック）'!$Q$52</f>
        <v>0</v>
      </c>
      <c r="AK46" s="485" t="str">
        <f t="shared" ref="AK46" si="157">IF(OR(AL46="",AN46=""),"",IF(AL46&gt;AN46,"○",IF(AL46&lt;AN46,"×",IF(AL46=AN46,"△"))))</f>
        <v>×</v>
      </c>
      <c r="AL46" s="493">
        <f>'対戦表（Ｃブロック）'!$V$26</f>
        <v>0</v>
      </c>
      <c r="AM46" s="487" t="s">
        <v>143</v>
      </c>
      <c r="AN46" s="511">
        <f>'対戦表（Ｃブロック）'!$Q$26</f>
        <v>6</v>
      </c>
      <c r="AO46" s="475">
        <f>COUNTIF(I46:AN47,"○")+COUNTIF(I46:AN47,"×")+COUNTIF(I46:AN47,"△")</f>
        <v>4</v>
      </c>
      <c r="AP46" s="529">
        <f>COUNTIF(I46:AN47,"○")*3+COUNTIF(I46:AN47,"△")</f>
        <v>2</v>
      </c>
      <c r="AQ46" s="477">
        <f t="shared" ref="AQ46:AQ50" si="158">IF(AO46=0,0,AP46/(AO46*3))</f>
        <v>0.16666666666666666</v>
      </c>
      <c r="AR46" s="477" t="e">
        <f>SUM(J46,N46,R46,V46,Z46,AD46,AH46,AL46,#REF!,#REF!)-SUM(L46,P46,T46,X46,AB46,AF46,AJ46,AN46,#REF!,#REF!)</f>
        <v>#REF!</v>
      </c>
      <c r="AS46" s="475">
        <f>COUNTIF(I46:AN47,"○")+COUNTIF(I46:AN47,"×")+COUNTIF(I46:AN47,"△")</f>
        <v>4</v>
      </c>
      <c r="AT46" s="527">
        <f>COUNTIF(I46:AN47,"○")*3+COUNTIF(I46:AN47,"△")</f>
        <v>2</v>
      </c>
      <c r="AU46" s="533">
        <f t="shared" ref="AU46" si="159">IF(AS46=0,0,AT46/(AS46*3))</f>
        <v>0.16666666666666666</v>
      </c>
      <c r="AV46" s="531">
        <f>SUM(J46,N46,R46,V46,Z46,AD46,AH46,AL46)-SUM(L46,P46,T46,X46,AB46,AF46,AJ46,AN46)</f>
        <v>-10</v>
      </c>
      <c r="AW46" s="477">
        <f t="shared" ref="AW46" si="160">SUM(F46,J46,N46,R46,V46,Z46,AD46,AH46,AL46,AP46,)</f>
        <v>3</v>
      </c>
      <c r="AX46" s="199">
        <f>AU46+AV46*0.001+AW46*0.00001</f>
        <v>0.15669666666666665</v>
      </c>
      <c r="AY46" s="543">
        <f>RANK(AX46,$AX$46:$AX$61)</f>
        <v>7</v>
      </c>
      <c r="AZ46" s="477">
        <f>RANK(AU46,$AU$4:$AU$44)</f>
        <v>16</v>
      </c>
      <c r="BA46" s="180"/>
    </row>
    <row r="47" spans="1:53" ht="17.25" customHeight="1" x14ac:dyDescent="0.15">
      <c r="E47" s="445" t="str">
        <f t="shared" ref="E47:E51" ca="1" si="161">INDIRECT("U10組合せ!h"&amp;(ROW()-1)/2-17)</f>
        <v>サウス宇都宮SC</v>
      </c>
      <c r="F47" s="446"/>
      <c r="G47" s="446"/>
      <c r="H47" s="447"/>
      <c r="I47" s="540"/>
      <c r="J47" s="541"/>
      <c r="K47" s="541"/>
      <c r="L47" s="542"/>
      <c r="M47" s="486"/>
      <c r="N47" s="454"/>
      <c r="O47" s="488"/>
      <c r="P47" s="456"/>
      <c r="Q47" s="490"/>
      <c r="R47" s="458"/>
      <c r="S47" s="492"/>
      <c r="T47" s="460"/>
      <c r="U47" s="486"/>
      <c r="V47" s="464"/>
      <c r="W47" s="498"/>
      <c r="X47" s="468"/>
      <c r="Y47" s="486"/>
      <c r="Z47" s="470"/>
      <c r="AA47" s="498"/>
      <c r="AB47" s="500"/>
      <c r="AC47" s="486"/>
      <c r="AD47" s="470"/>
      <c r="AE47" s="498"/>
      <c r="AF47" s="500"/>
      <c r="AG47" s="486"/>
      <c r="AH47" s="502"/>
      <c r="AI47" s="492"/>
      <c r="AJ47" s="508"/>
      <c r="AK47" s="486"/>
      <c r="AL47" s="494"/>
      <c r="AM47" s="488"/>
      <c r="AN47" s="512"/>
      <c r="AO47" s="476"/>
      <c r="AP47" s="530"/>
      <c r="AQ47" s="478"/>
      <c r="AR47" s="535"/>
      <c r="AS47" s="476"/>
      <c r="AT47" s="528"/>
      <c r="AU47" s="534"/>
      <c r="AV47" s="532"/>
      <c r="AW47" s="535"/>
      <c r="AX47" s="198"/>
      <c r="AY47" s="478"/>
      <c r="AZ47" s="478"/>
      <c r="BA47" s="180"/>
    </row>
    <row r="48" spans="1:53" ht="17.25" customHeight="1" x14ac:dyDescent="0.15">
      <c r="E48" s="438" t="s">
        <v>202</v>
      </c>
      <c r="F48" s="439"/>
      <c r="G48" s="439"/>
      <c r="H48" s="448"/>
      <c r="I48" s="479" t="str">
        <f t="shared" ref="I48" si="162">IF(OR(J48="",L48=""),"",IF(J48&gt;L48,"○",IF(J48&lt;L48,"×",IF(J48=L48,"△"))))</f>
        <v>○</v>
      </c>
      <c r="J48" s="449">
        <f>IF(P46="","",P46)</f>
        <v>4</v>
      </c>
      <c r="K48" s="473" t="s">
        <v>143</v>
      </c>
      <c r="L48" s="451">
        <f>IF(N46="","",N46)</f>
        <v>0</v>
      </c>
      <c r="M48" s="537"/>
      <c r="N48" s="538"/>
      <c r="O48" s="538"/>
      <c r="P48" s="539"/>
      <c r="Q48" s="485" t="str">
        <f>IF(OR(R48="",T48=""),"",IF(R48&gt;T48,"○",IF(R48&lt;T48,"×",IF(R48=T48,"△"))))</f>
        <v>×</v>
      </c>
      <c r="R48" s="495">
        <f>'対戦表（Ｃブロック）'!$Q$20</f>
        <v>0</v>
      </c>
      <c r="S48" s="487" t="s">
        <v>144</v>
      </c>
      <c r="T48" s="461">
        <f>'対戦表（Ｃブロック）'!$V$20</f>
        <v>4</v>
      </c>
      <c r="U48" s="485" t="str">
        <f t="shared" ref="U48" si="163">IF(OR(V48="",X48=""),"",IF(V48&gt;X48,"○",IF(V48&lt;X48,"×",IF(V48=X48,"△"))))</f>
        <v>×</v>
      </c>
      <c r="V48" s="465">
        <f>'対戦表（Ｃブロック）'!$Q$48</f>
        <v>1</v>
      </c>
      <c r="W48" s="491" t="s">
        <v>143</v>
      </c>
      <c r="X48" s="459">
        <f>'対戦表（Ｃブロック）'!$V$48</f>
        <v>6</v>
      </c>
      <c r="Y48" s="485" t="str">
        <f t="shared" ref="Y48" si="164">IF(OR(Z48="",AB48=""),"",IF(Z48&gt;AB48,"○",IF(Z48&lt;AB48,"×",IF(Z48=AB48,"△"))))</f>
        <v/>
      </c>
      <c r="Z48" s="471" t="str">
        <f>'対戦表（Ｃブロック）'!$Q$90</f>
        <v/>
      </c>
      <c r="AA48" s="497" t="s">
        <v>143</v>
      </c>
      <c r="AB48" s="467" t="str">
        <f>'対戦表（Ｃブロック）'!$V$90</f>
        <v/>
      </c>
      <c r="AC48" s="485" t="str">
        <f t="shared" ref="AC48" si="165">IF(OR(AD48="",AF48=""),"",IF(AD48&gt;AF48,"○",IF(AD48&lt;AF48,"×",IF(AD48=AF48,"△"))))</f>
        <v/>
      </c>
      <c r="AD48" s="469" t="str">
        <f>'対戦表（Ｃブロック）'!$Q$116</f>
        <v/>
      </c>
      <c r="AE48" s="497" t="s">
        <v>143</v>
      </c>
      <c r="AF48" s="499" t="str">
        <f>'対戦表（Ｃブロック）'!$V$116</f>
        <v/>
      </c>
      <c r="AG48" s="485" t="str">
        <f t="shared" ref="AG48" si="166">IF(OR(AH48="",AJ48=""),"",IF(AH48&gt;AJ48,"○",IF(AH48&lt;AJ48,"×",IF(AH48=AJ48,"△"))))</f>
        <v/>
      </c>
      <c r="AH48" s="469" t="str">
        <f>'対戦表（Ｃブロック）'!$V$84</f>
        <v/>
      </c>
      <c r="AI48" s="497" t="s">
        <v>143</v>
      </c>
      <c r="AJ48" s="499" t="str">
        <f>'対戦表（Ｃブロック）'!$Q$84</f>
        <v/>
      </c>
      <c r="AK48" s="485" t="str">
        <f t="shared" ref="AK48" si="167">IF(OR(AL48="",AN48=""),"",IF(AL48&gt;AN48,"○",IF(AL48&lt;AN48,"×",IF(AL48=AN48,"△"))))</f>
        <v>×</v>
      </c>
      <c r="AL48" s="501">
        <f>'対戦表（Ｃブロック）'!$V$54</f>
        <v>0</v>
      </c>
      <c r="AM48" s="491" t="s">
        <v>143</v>
      </c>
      <c r="AN48" s="507">
        <f>'対戦表（Ｃブロック）'!$Q$54</f>
        <v>6</v>
      </c>
      <c r="AO48" s="475">
        <f>COUNTIF(I48:AN49,"○")+COUNTIF(I48:AN49,"×")+COUNTIF(I48:AN49,"△")</f>
        <v>4</v>
      </c>
      <c r="AP48" s="529">
        <f>COUNTIF(I48:AN49,"○")*3+COUNTIF(I48:AN49,"△")</f>
        <v>3</v>
      </c>
      <c r="AQ48" s="477">
        <f t="shared" si="158"/>
        <v>0.25</v>
      </c>
      <c r="AR48" s="477" t="e">
        <f>SUM(J48,N48,R48,V48,Z48,AD48,AH48,AL48,#REF!,#REF!)-SUM(L48,P48,T48,X48,AB48,AF48,AJ48,AN48,#REF!,#REF!)</f>
        <v>#REF!</v>
      </c>
      <c r="AS48" s="475">
        <f>COUNTIF(I48:AN49,"○")+COUNTIF(I48:AN49,"×")+COUNTIF(I48:AN49,"△")</f>
        <v>4</v>
      </c>
      <c r="AT48" s="527">
        <f>COUNTIF(I48:AN49,"○")*3+COUNTIF(I48:AN49,"△")</f>
        <v>3</v>
      </c>
      <c r="AU48" s="533">
        <f t="shared" ref="AU48" si="168">IF(AS48=0,0,AT48/(AS48*3))</f>
        <v>0.25</v>
      </c>
      <c r="AV48" s="531">
        <f t="shared" ref="AV48" si="169">SUM(J48,N48,R48,V48,Z48,AD48,AH48,AL48)-SUM(L48,P48,T48,X48,AB48,AF48,AJ48,AN48)</f>
        <v>-11</v>
      </c>
      <c r="AW48" s="477">
        <f t="shared" ref="AW48" si="170">SUM(F48,J48,N48,R48,V48,Z48,AD48,AH48,AL48,AP48,)</f>
        <v>8</v>
      </c>
      <c r="AX48" s="199">
        <f>AU48+AV48*0.001+AW48*0.00001</f>
        <v>0.23907999999999999</v>
      </c>
      <c r="AY48" s="543">
        <f t="shared" ref="AY48" si="171">RANK(AX48,$AX$46:$AX$61)</f>
        <v>6</v>
      </c>
      <c r="AZ48" s="477">
        <f>RANK(AU48,$AU$4:$AU$44)</f>
        <v>14</v>
      </c>
      <c r="BA48" s="180"/>
    </row>
    <row r="49" spans="5:53" ht="17.25" customHeight="1" x14ac:dyDescent="0.15">
      <c r="E49" s="445" t="str">
        <f t="shared" ca="1" si="161"/>
        <v>宇都宮北部FCトレ</v>
      </c>
      <c r="F49" s="446"/>
      <c r="G49" s="446"/>
      <c r="H49" s="447"/>
      <c r="I49" s="480"/>
      <c r="J49" s="450"/>
      <c r="K49" s="474"/>
      <c r="L49" s="452"/>
      <c r="M49" s="540"/>
      <c r="N49" s="541"/>
      <c r="O49" s="541"/>
      <c r="P49" s="542"/>
      <c r="Q49" s="486"/>
      <c r="R49" s="496"/>
      <c r="S49" s="488"/>
      <c r="T49" s="462"/>
      <c r="U49" s="486"/>
      <c r="V49" s="466"/>
      <c r="W49" s="492"/>
      <c r="X49" s="460"/>
      <c r="Y49" s="486"/>
      <c r="Z49" s="472"/>
      <c r="AA49" s="498"/>
      <c r="AB49" s="468"/>
      <c r="AC49" s="486"/>
      <c r="AD49" s="470"/>
      <c r="AE49" s="498"/>
      <c r="AF49" s="500"/>
      <c r="AG49" s="486"/>
      <c r="AH49" s="470"/>
      <c r="AI49" s="498"/>
      <c r="AJ49" s="500"/>
      <c r="AK49" s="486"/>
      <c r="AL49" s="502"/>
      <c r="AM49" s="492"/>
      <c r="AN49" s="508"/>
      <c r="AO49" s="476"/>
      <c r="AP49" s="530"/>
      <c r="AQ49" s="478"/>
      <c r="AR49" s="535"/>
      <c r="AS49" s="476"/>
      <c r="AT49" s="528"/>
      <c r="AU49" s="534"/>
      <c r="AV49" s="532"/>
      <c r="AW49" s="535"/>
      <c r="AX49" s="198"/>
      <c r="AY49" s="478"/>
      <c r="AZ49" s="478"/>
      <c r="BA49" s="180"/>
    </row>
    <row r="50" spans="5:53" ht="17.25" customHeight="1" x14ac:dyDescent="0.15">
      <c r="E50" s="438" t="s">
        <v>203</v>
      </c>
      <c r="F50" s="439"/>
      <c r="G50" s="439"/>
      <c r="H50" s="448"/>
      <c r="I50" s="479" t="str">
        <f t="shared" ref="I50" si="172">IF(OR(J50="",L50=""),"",IF(J50&gt;L50,"○",IF(J50&lt;L50,"×",IF(J50=L50,"△"))))</f>
        <v>△</v>
      </c>
      <c r="J50" s="449">
        <f>IF(T46="","",T46)</f>
        <v>1</v>
      </c>
      <c r="K50" s="473" t="s">
        <v>143</v>
      </c>
      <c r="L50" s="451">
        <f>IF(R46="","",R46)</f>
        <v>1</v>
      </c>
      <c r="M50" s="479" t="str">
        <f t="shared" ref="M50" si="173">IF(OR(N50="",P50=""),"",IF(N50&gt;P50,"○",IF(N50&lt;P50,"×",IF(N50=P50,"△"))))</f>
        <v>○</v>
      </c>
      <c r="N50" s="449">
        <f>IF(T48="","",T48)</f>
        <v>4</v>
      </c>
      <c r="O50" s="473" t="s">
        <v>143</v>
      </c>
      <c r="P50" s="451">
        <f>IF(R48="","",R48)</f>
        <v>0</v>
      </c>
      <c r="Q50" s="537"/>
      <c r="R50" s="538"/>
      <c r="S50" s="538"/>
      <c r="T50" s="539"/>
      <c r="U50" s="485" t="str">
        <f t="shared" ref="U50" si="174">IF(OR(V50="",X50=""),"",IF(V50&gt;X50,"○",IF(V50&lt;X50,"×",IF(V50=X50,"△"))))</f>
        <v>×</v>
      </c>
      <c r="V50" s="493">
        <f>'対戦表（Ｃブロック）'!$Q$12</f>
        <v>0</v>
      </c>
      <c r="W50" s="487" t="s">
        <v>143</v>
      </c>
      <c r="X50" s="461">
        <f>'対戦表（Ｃブロック）'!$V$12</f>
        <v>4</v>
      </c>
      <c r="Y50" s="489" t="str">
        <f t="shared" ref="Y50" si="175">IF(OR(Z50="",AB50=""),"",IF(Z50&gt;AB50,"○",IF(Z50&lt;AB50,"×",IF(Z50=AB50,"△"))))</f>
        <v>△</v>
      </c>
      <c r="Z50" s="465">
        <f>'対戦表（Ｃブロック）'!$Q$50</f>
        <v>0</v>
      </c>
      <c r="AA50" s="491" t="s">
        <v>143</v>
      </c>
      <c r="AB50" s="459">
        <f>'対戦表（Ｃブロック）'!$V$50</f>
        <v>0</v>
      </c>
      <c r="AC50" s="485" t="str">
        <f t="shared" ref="AC50" si="176">IF(OR(AD50="",AF50=""),"",IF(AD50&gt;AF50,"○",IF(AD50&lt;AF50,"×",IF(AD50=AF50,"△"))))</f>
        <v/>
      </c>
      <c r="AD50" s="471" t="str">
        <f>'対戦表（Ｃブロック）'!$Q$92</f>
        <v/>
      </c>
      <c r="AE50" s="497" t="s">
        <v>143</v>
      </c>
      <c r="AF50" s="467" t="str">
        <f>'対戦表（Ｃブロック）'!$V$92</f>
        <v/>
      </c>
      <c r="AG50" s="485" t="str">
        <f t="shared" ref="AG50" si="177">IF(OR(AH50="",AJ50=""),"",IF(AH50&gt;AJ50,"○",IF(AH50&lt;AJ50,"×",IF(AH50=AJ50,"△"))))</f>
        <v/>
      </c>
      <c r="AH50" s="469" t="str">
        <f>'対戦表（Ｃブロック）'!$Q$118</f>
        <v/>
      </c>
      <c r="AI50" s="473" t="s">
        <v>143</v>
      </c>
      <c r="AJ50" s="505" t="str">
        <f>'対戦表（Ｃブロック）'!$V$118</f>
        <v/>
      </c>
      <c r="AK50" s="489" t="str">
        <f t="shared" ref="AK50" si="178">IF(OR(AL50="",AN50=""),"",IF(AL50&gt;AN50,"○",IF(AL50&lt;AN50,"×",IF(AL50=AN50,"△"))))</f>
        <v/>
      </c>
      <c r="AL50" s="503" t="str">
        <f>'対戦表（Ｃブロック）'!$V$86</f>
        <v/>
      </c>
      <c r="AM50" s="473" t="s">
        <v>143</v>
      </c>
      <c r="AN50" s="505" t="str">
        <f>'対戦表（Ｃブロック）'!$Q$86</f>
        <v/>
      </c>
      <c r="AO50" s="475">
        <f>COUNTIF(I50:AN51,"○")+COUNTIF(I50:AN51,"×")+COUNTIF(I50:AN51,"△")</f>
        <v>4</v>
      </c>
      <c r="AP50" s="529">
        <f>COUNTIF(I50:AN51,"○")*3+COUNTIF(I50:AN51,"△")</f>
        <v>5</v>
      </c>
      <c r="AQ50" s="477">
        <f t="shared" si="158"/>
        <v>0.41666666666666669</v>
      </c>
      <c r="AR50" s="477" t="e">
        <f>SUM(J50,N50,R50,V50,Z50,AD50,AH50,AL50,#REF!,#REF!)-SUM(L50,P50,T50,X50,AB50,AF50,AJ50,AN50,#REF!,#REF!)</f>
        <v>#REF!</v>
      </c>
      <c r="AS50" s="475">
        <f>COUNTIF(I50:AN51,"○")+COUNTIF(I50:AN51,"×")+COUNTIF(I50:AN51,"△")</f>
        <v>4</v>
      </c>
      <c r="AT50" s="527">
        <f>COUNTIF(I50:AN51,"○")*3+COUNTIF(I50:AN51,"△")</f>
        <v>5</v>
      </c>
      <c r="AU50" s="533">
        <f t="shared" ref="AU50" si="179">IF(AS50=0,0,AT50/(AS50*3))</f>
        <v>0.41666666666666669</v>
      </c>
      <c r="AV50" s="531">
        <f t="shared" ref="AV50" si="180">SUM(J50,N50,R50,V50,Z50,AD50,AH50,AL50)-SUM(L50,P50,T50,X50,AB50,AF50,AJ50,AN50)</f>
        <v>0</v>
      </c>
      <c r="AW50" s="477">
        <f t="shared" ref="AW50" si="181">SUM(F50,J50,N50,R50,V50,Z50,AD50,AH50,AL50,AP50,)</f>
        <v>10</v>
      </c>
      <c r="AX50" s="199">
        <f>AU50+AV50*0.001+AW50*0.00001</f>
        <v>0.41676666666666667</v>
      </c>
      <c r="AY50" s="543">
        <f t="shared" ref="AY50" si="182">RANK(AX50,$AX$46:$AX$61)</f>
        <v>4</v>
      </c>
      <c r="AZ50" s="477">
        <f>RANK(AU50,$AU$4:$AU$44)</f>
        <v>10</v>
      </c>
      <c r="BA50" s="180"/>
    </row>
    <row r="51" spans="5:53" ht="17.25" customHeight="1" x14ac:dyDescent="0.15">
      <c r="E51" s="445" t="str">
        <f t="shared" ca="1" si="161"/>
        <v>ＳＵＧＡＯ SC</v>
      </c>
      <c r="F51" s="446"/>
      <c r="G51" s="446"/>
      <c r="H51" s="447"/>
      <c r="I51" s="480"/>
      <c r="J51" s="450"/>
      <c r="K51" s="474"/>
      <c r="L51" s="452"/>
      <c r="M51" s="480"/>
      <c r="N51" s="450"/>
      <c r="O51" s="474"/>
      <c r="P51" s="452"/>
      <c r="Q51" s="540"/>
      <c r="R51" s="541"/>
      <c r="S51" s="541"/>
      <c r="T51" s="542"/>
      <c r="U51" s="486"/>
      <c r="V51" s="494"/>
      <c r="W51" s="488"/>
      <c r="X51" s="462"/>
      <c r="Y51" s="490"/>
      <c r="Z51" s="466"/>
      <c r="AA51" s="492"/>
      <c r="AB51" s="460"/>
      <c r="AC51" s="486"/>
      <c r="AD51" s="472"/>
      <c r="AE51" s="498"/>
      <c r="AF51" s="468"/>
      <c r="AG51" s="486"/>
      <c r="AH51" s="470"/>
      <c r="AI51" s="474"/>
      <c r="AJ51" s="506"/>
      <c r="AK51" s="490"/>
      <c r="AL51" s="504"/>
      <c r="AM51" s="474"/>
      <c r="AN51" s="506"/>
      <c r="AO51" s="476"/>
      <c r="AP51" s="530"/>
      <c r="AQ51" s="478"/>
      <c r="AR51" s="535"/>
      <c r="AS51" s="476"/>
      <c r="AT51" s="528"/>
      <c r="AU51" s="534"/>
      <c r="AV51" s="532"/>
      <c r="AW51" s="535"/>
      <c r="AX51" s="198"/>
      <c r="AY51" s="478"/>
      <c r="AZ51" s="478"/>
      <c r="BA51" s="180"/>
    </row>
    <row r="52" spans="5:53" ht="17.25" customHeight="1" x14ac:dyDescent="0.15">
      <c r="E52" s="438" t="s">
        <v>204</v>
      </c>
      <c r="F52" s="439"/>
      <c r="G52" s="439"/>
      <c r="H52" s="448"/>
      <c r="I52" s="479" t="str">
        <f t="shared" ref="I52" si="183">IF(OR(J52="",L52=""),"",IF(J52&gt;L52,"○",IF(J52&lt;L52,"×",IF(J52=L52,"△"))))</f>
        <v/>
      </c>
      <c r="J52" s="449" t="str">
        <f>IF(X46="","",X46)</f>
        <v/>
      </c>
      <c r="K52" s="473" t="s">
        <v>143</v>
      </c>
      <c r="L52" s="451" t="str">
        <f>IF(V46="","",V46)</f>
        <v/>
      </c>
      <c r="M52" s="479" t="str">
        <f t="shared" ref="M52" si="184">IF(OR(N52="",P52=""),"",IF(N52&gt;P52,"○",IF(N52&lt;P52,"×",IF(N52=P52,"△"))))</f>
        <v>○</v>
      </c>
      <c r="N52" s="481">
        <f>IF(X48="","",X48)</f>
        <v>6</v>
      </c>
      <c r="O52" s="473" t="s">
        <v>143</v>
      </c>
      <c r="P52" s="483">
        <f>IF(V48="","",V48)</f>
        <v>1</v>
      </c>
      <c r="Q52" s="479" t="str">
        <f t="shared" ref="Q52" si="185">IF(OR(R52="",T52=""),"",IF(R52&gt;T52,"○",IF(R52&lt;T52,"×",IF(R52=T52,"△"))))</f>
        <v>○</v>
      </c>
      <c r="R52" s="449">
        <f>IF(X50="","",X50)</f>
        <v>4</v>
      </c>
      <c r="S52" s="473" t="s">
        <v>143</v>
      </c>
      <c r="T52" s="451">
        <f>IF(V50="","",V50)</f>
        <v>0</v>
      </c>
      <c r="U52" s="537"/>
      <c r="V52" s="538"/>
      <c r="W52" s="538"/>
      <c r="X52" s="539"/>
      <c r="Y52" s="485" t="str">
        <f>IF(OR(Z52="",AB52=""),"",IF(Z52&gt;AB52,"○",IF(Z52&lt;AB52,"×",IF(Z52=AB52,"△"))))</f>
        <v>○</v>
      </c>
      <c r="Z52" s="493">
        <f>'対戦表（Ｃブロック）'!$Q$22</f>
        <v>2</v>
      </c>
      <c r="AA52" s="487" t="s">
        <v>144</v>
      </c>
      <c r="AB52" s="461">
        <f>'対戦表（Ｃブロック）'!$V$22</f>
        <v>0</v>
      </c>
      <c r="AC52" s="485" t="str">
        <f>IF(OR(AD52="",AF52=""),"",IF(AD52&gt;AF52,"○",IF(AD52&lt;AF52,"×",IF(AD52=AF52,"△"))))</f>
        <v>○</v>
      </c>
      <c r="AD52" s="465">
        <f>'対戦表（Ｃブロック）'!$Q$56</f>
        <v>5</v>
      </c>
      <c r="AE52" s="491" t="s">
        <v>143</v>
      </c>
      <c r="AF52" s="459">
        <f>'対戦表（Ｃブロック）'!$V$56</f>
        <v>0</v>
      </c>
      <c r="AG52" s="485" t="str">
        <f t="shared" ref="AG52" si="186">IF(OR(AH52="",AJ52=""),"",IF(AH52&gt;AJ52,"○",IF(AH52&lt;AJ52,"×",IF(AH52=AJ52,"△"))))</f>
        <v/>
      </c>
      <c r="AH52" s="471" t="str">
        <f>'対戦表（Ｃブロック）'!$Q$94</f>
        <v/>
      </c>
      <c r="AI52" s="473" t="s">
        <v>143</v>
      </c>
      <c r="AJ52" s="483" t="str">
        <f>'対戦表（Ｃブロック）'!$V$94</f>
        <v/>
      </c>
      <c r="AK52" s="489" t="str">
        <f t="shared" ref="AK52" si="187">IF(OR(AL52="",AN52=""),"",IF(AL52&gt;AN52,"○",IF(AL52&lt;AN52,"×",IF(AL52=AN52,"△"))))</f>
        <v/>
      </c>
      <c r="AL52" s="503" t="str">
        <f>'対戦表（Ｃブロック）'!$Q$120</f>
        <v/>
      </c>
      <c r="AM52" s="473" t="s">
        <v>143</v>
      </c>
      <c r="AN52" s="505" t="str">
        <f>'対戦表（Ｃブロック）'!$V$120</f>
        <v/>
      </c>
      <c r="AO52" s="475">
        <f>COUNTIF(I52:AN53,"○")+COUNTIF(I52:AN53,"×")+COUNTIF(I52:AN53,"△")</f>
        <v>4</v>
      </c>
      <c r="AP52" s="529">
        <f>COUNTIF(I52:AN53,"○")*3+COUNTIF(I52:AN53,"△")</f>
        <v>12</v>
      </c>
      <c r="AQ52" s="477">
        <f t="shared" ref="AQ52:AQ56" si="188">IF(AO52=0,0,AP52/(AO52*3))</f>
        <v>1</v>
      </c>
      <c r="AR52" s="477" t="e">
        <f>SUM(J52,N52,R52,V52,Z52,AD52,AH52,AL52,#REF!,#REF!)-SUM(L52,P52,T52,X52,AB52,AF52,AJ52,AN52,#REF!,#REF!)</f>
        <v>#REF!</v>
      </c>
      <c r="AS52" s="475">
        <f>COUNTIF(I52:AN53,"○")+COUNTIF(I52:AN53,"×")+COUNTIF(I52:AN53,"△")</f>
        <v>4</v>
      </c>
      <c r="AT52" s="527">
        <f>COUNTIF(I52:AN53,"○")*3+COUNTIF(I52:AN53,"△")</f>
        <v>12</v>
      </c>
      <c r="AU52" s="533">
        <f t="shared" ref="AU52" si="189">IF(AS52=0,0,AT52/(AS52*3))</f>
        <v>1</v>
      </c>
      <c r="AV52" s="531">
        <f t="shared" ref="AV52" si="190">SUM(J52,N52,R52,V52,Z52,AD52,AH52,AL52)-SUM(L52,P52,T52,X52,AB52,AF52,AJ52,AN52)</f>
        <v>16</v>
      </c>
      <c r="AW52" s="477">
        <f t="shared" ref="AW52" si="191">SUM(F52,J52,N52,R52,V52,Z52,AD52,AH52,AL52,AP52,)</f>
        <v>29</v>
      </c>
      <c r="AX52" s="199">
        <f>AU52+AV52*0.001+AW52*0.00001</f>
        <v>1.0162899999999999</v>
      </c>
      <c r="AY52" s="543">
        <f t="shared" ref="AY52" si="192">RANK(AX52,$AX$46:$AX$61)</f>
        <v>2</v>
      </c>
      <c r="AZ52" s="477">
        <f>RANK(AU52,$AU$4:$AU$44)</f>
        <v>1</v>
      </c>
      <c r="BA52" s="180"/>
    </row>
    <row r="53" spans="5:53" ht="17.25" customHeight="1" x14ac:dyDescent="0.15">
      <c r="E53" s="445" t="str">
        <f t="shared" ref="E53:E57" ca="1" si="193">INDIRECT("U10組合せ!h"&amp;(ROW()-1)/2-17)</f>
        <v>S4スペランツァ</v>
      </c>
      <c r="F53" s="446"/>
      <c r="G53" s="446"/>
      <c r="H53" s="447"/>
      <c r="I53" s="480"/>
      <c r="J53" s="450"/>
      <c r="K53" s="474"/>
      <c r="L53" s="452"/>
      <c r="M53" s="480"/>
      <c r="N53" s="482"/>
      <c r="O53" s="474"/>
      <c r="P53" s="484"/>
      <c r="Q53" s="480"/>
      <c r="R53" s="450"/>
      <c r="S53" s="474"/>
      <c r="T53" s="452"/>
      <c r="U53" s="540"/>
      <c r="V53" s="541"/>
      <c r="W53" s="541"/>
      <c r="X53" s="542"/>
      <c r="Y53" s="486"/>
      <c r="Z53" s="494"/>
      <c r="AA53" s="488"/>
      <c r="AB53" s="462"/>
      <c r="AC53" s="486"/>
      <c r="AD53" s="466"/>
      <c r="AE53" s="492"/>
      <c r="AF53" s="460"/>
      <c r="AG53" s="486"/>
      <c r="AH53" s="472"/>
      <c r="AI53" s="474"/>
      <c r="AJ53" s="484"/>
      <c r="AK53" s="490"/>
      <c r="AL53" s="504"/>
      <c r="AM53" s="474"/>
      <c r="AN53" s="506"/>
      <c r="AO53" s="476"/>
      <c r="AP53" s="530"/>
      <c r="AQ53" s="478"/>
      <c r="AR53" s="535"/>
      <c r="AS53" s="476"/>
      <c r="AT53" s="528"/>
      <c r="AU53" s="534"/>
      <c r="AV53" s="532"/>
      <c r="AW53" s="535"/>
      <c r="AX53" s="198"/>
      <c r="AY53" s="478"/>
      <c r="AZ53" s="478"/>
      <c r="BA53" s="180"/>
    </row>
    <row r="54" spans="5:53" ht="17.25" customHeight="1" x14ac:dyDescent="0.15">
      <c r="E54" s="438" t="s">
        <v>205</v>
      </c>
      <c r="F54" s="439"/>
      <c r="G54" s="439"/>
      <c r="H54" s="448"/>
      <c r="I54" s="479" t="str">
        <f t="shared" ref="I54" si="194">IF(OR(J54="",L54=""),"",IF(J54&gt;L54,"○",IF(J54&lt;L54,"×",IF(J54=L54,"△"))))</f>
        <v/>
      </c>
      <c r="J54" s="449" t="str">
        <f>IF(AB46="","",AB46)</f>
        <v/>
      </c>
      <c r="K54" s="473" t="s">
        <v>143</v>
      </c>
      <c r="L54" s="451" t="str">
        <f>IF(Z46="","",Z46)</f>
        <v/>
      </c>
      <c r="M54" s="479" t="str">
        <f t="shared" ref="M54" si="195">IF(OR(N54="",P54=""),"",IF(N54&gt;P54,"○",IF(N54&lt;P54,"×",IF(N54=P54,"△"))))</f>
        <v/>
      </c>
      <c r="N54" s="481" t="str">
        <f>IF(AB48="","",AB48)</f>
        <v/>
      </c>
      <c r="O54" s="473" t="s">
        <v>143</v>
      </c>
      <c r="P54" s="483" t="str">
        <f>IF(Z48="","",Z48)</f>
        <v/>
      </c>
      <c r="Q54" s="479" t="str">
        <f t="shared" ref="Q54" si="196">IF(OR(R54="",T54=""),"",IF(R54&gt;T54,"○",IF(R54&lt;T54,"×",IF(R54=T54,"△"))))</f>
        <v>△</v>
      </c>
      <c r="R54" s="449">
        <f>IF(AB50="","",AB50)</f>
        <v>0</v>
      </c>
      <c r="S54" s="473" t="s">
        <v>143</v>
      </c>
      <c r="T54" s="451">
        <f>IF(Z50="","",Z50)</f>
        <v>0</v>
      </c>
      <c r="U54" s="479" t="str">
        <f t="shared" ref="U54" si="197">IF(OR(V54="",X54=""),"",IF(V54&gt;X54,"○",IF(V54&lt;X54,"×",IF(V54=X54,"△"))))</f>
        <v>×</v>
      </c>
      <c r="V54" s="481">
        <f>IF(AB52="","",AB52)</f>
        <v>0</v>
      </c>
      <c r="W54" s="473" t="s">
        <v>143</v>
      </c>
      <c r="X54" s="483">
        <f>IF(Z52="","",Z52)</f>
        <v>2</v>
      </c>
      <c r="Y54" s="537"/>
      <c r="Z54" s="538"/>
      <c r="AA54" s="538"/>
      <c r="AB54" s="539"/>
      <c r="AC54" s="485" t="str">
        <f>IF(OR(AD54="",AF54=""),"",IF(AD54&gt;AF54,"○",IF(AD54&lt;AF54,"×",IF(AD54=AF54,"△"))))</f>
        <v>○</v>
      </c>
      <c r="AD54" s="493">
        <f>'対戦表（Ｃブロック）'!$Q$14</f>
        <v>2</v>
      </c>
      <c r="AE54" s="487" t="s">
        <v>144</v>
      </c>
      <c r="AF54" s="461">
        <f>'対戦表（Ｃブロック）'!$V$14</f>
        <v>1</v>
      </c>
      <c r="AG54" s="489" t="str">
        <f t="shared" ref="AG54" si="198">IF(OR(AH54="",AJ54=""),"",IF(AH54&gt;AJ54,"○",IF(AH54&lt;AJ54,"×",IF(AH54=AJ54,"△"))))</f>
        <v>○</v>
      </c>
      <c r="AH54" s="465">
        <f>'対戦表（Ｃブロック）'!$Q$58</f>
        <v>1</v>
      </c>
      <c r="AI54" s="491" t="s">
        <v>143</v>
      </c>
      <c r="AJ54" s="459">
        <f>'対戦表（Ｃブロック）'!$V$58</f>
        <v>0</v>
      </c>
      <c r="AK54" s="485" t="str">
        <f t="shared" ref="AK54" si="199">IF(OR(AL54="",AN54=""),"",IF(AL54&gt;AN54,"○",IF(AL54&lt;AN54,"×",IF(AL54=AN54,"△"))))</f>
        <v/>
      </c>
      <c r="AL54" s="471" t="str">
        <f>'対戦表（Ｃブロック）'!$Q$80</f>
        <v/>
      </c>
      <c r="AM54" s="497" t="s">
        <v>143</v>
      </c>
      <c r="AN54" s="467" t="str">
        <f>'対戦表（Ｃブロック）'!$V$80</f>
        <v/>
      </c>
      <c r="AO54" s="475">
        <f>COUNTIF(I54:AN55,"○")+COUNTIF(I54:AN55,"×")+COUNTIF(I54:AN55,"△")</f>
        <v>4</v>
      </c>
      <c r="AP54" s="529">
        <f>COUNTIF(I54:AN55,"○")*3+COUNTIF(I54:AN55,"△")</f>
        <v>7</v>
      </c>
      <c r="AQ54" s="477">
        <f t="shared" si="188"/>
        <v>0.58333333333333337</v>
      </c>
      <c r="AR54" s="477" t="e">
        <f>SUM(J54,N54,R54,V54,Z54,AD54,AH54,AL54,#REF!,#REF!)-SUM(L54,P54,T54,X54,AB54,AF54,AJ54,AN54,#REF!,#REF!)</f>
        <v>#REF!</v>
      </c>
      <c r="AS54" s="475">
        <f>COUNTIF(I54:AN55,"○")+COUNTIF(I54:AN55,"×")+COUNTIF(I54:AN55,"△")</f>
        <v>4</v>
      </c>
      <c r="AT54" s="527">
        <f>COUNTIF(I54:AN55,"○")*3+COUNTIF(I54:AN55,"△")</f>
        <v>7</v>
      </c>
      <c r="AU54" s="533">
        <f t="shared" ref="AU54" si="200">IF(AS54=0,0,AT54/(AS54*3))</f>
        <v>0.58333333333333337</v>
      </c>
      <c r="AV54" s="531">
        <f t="shared" ref="AV54" si="201">SUM(J54,N54,R54,V54,Z54,AD54,AH54,AL54)-SUM(L54,P54,T54,X54,AB54,AF54,AJ54,AN54)</f>
        <v>0</v>
      </c>
      <c r="AW54" s="477">
        <f t="shared" ref="AW54" si="202">SUM(F54,J54,N54,R54,V54,Z54,AD54,AH54,AL54,AP54,)</f>
        <v>10</v>
      </c>
      <c r="AX54" s="199">
        <f>AU54+AV54*0.001+AW54*0.00001</f>
        <v>0.58343333333333336</v>
      </c>
      <c r="AY54" s="543">
        <f t="shared" ref="AY54" si="203">RANK(AX54,$AX$46:$AX$61)</f>
        <v>3</v>
      </c>
      <c r="AZ54" s="477">
        <f>RANK(AU54,$AU$4:$AU$44)</f>
        <v>4</v>
      </c>
      <c r="BA54" s="180"/>
    </row>
    <row r="55" spans="5:53" ht="17.25" customHeight="1" x14ac:dyDescent="0.15">
      <c r="E55" s="445" t="str">
        <f t="shared" ca="1" si="193"/>
        <v>雀宮FC</v>
      </c>
      <c r="F55" s="446"/>
      <c r="G55" s="446"/>
      <c r="H55" s="447"/>
      <c r="I55" s="480"/>
      <c r="J55" s="450"/>
      <c r="K55" s="474"/>
      <c r="L55" s="452"/>
      <c r="M55" s="480"/>
      <c r="N55" s="482"/>
      <c r="O55" s="474"/>
      <c r="P55" s="484"/>
      <c r="Q55" s="480"/>
      <c r="R55" s="450"/>
      <c r="S55" s="474"/>
      <c r="T55" s="452"/>
      <c r="U55" s="480"/>
      <c r="V55" s="482"/>
      <c r="W55" s="474"/>
      <c r="X55" s="484"/>
      <c r="Y55" s="540"/>
      <c r="Z55" s="541"/>
      <c r="AA55" s="541"/>
      <c r="AB55" s="542"/>
      <c r="AC55" s="486"/>
      <c r="AD55" s="494"/>
      <c r="AE55" s="488"/>
      <c r="AF55" s="462"/>
      <c r="AG55" s="490"/>
      <c r="AH55" s="466"/>
      <c r="AI55" s="492"/>
      <c r="AJ55" s="460"/>
      <c r="AK55" s="486"/>
      <c r="AL55" s="472"/>
      <c r="AM55" s="498"/>
      <c r="AN55" s="468"/>
      <c r="AO55" s="476"/>
      <c r="AP55" s="530"/>
      <c r="AQ55" s="478"/>
      <c r="AR55" s="535"/>
      <c r="AS55" s="476"/>
      <c r="AT55" s="528"/>
      <c r="AU55" s="534"/>
      <c r="AV55" s="532"/>
      <c r="AW55" s="535"/>
      <c r="AX55" s="198"/>
      <c r="AY55" s="478"/>
      <c r="AZ55" s="478"/>
      <c r="BA55" s="180"/>
    </row>
    <row r="56" spans="5:53" ht="17.25" customHeight="1" x14ac:dyDescent="0.15">
      <c r="E56" s="438" t="s">
        <v>206</v>
      </c>
      <c r="F56" s="439"/>
      <c r="G56" s="439"/>
      <c r="H56" s="448"/>
      <c r="I56" s="479" t="str">
        <f t="shared" ref="I56" si="204">IF(OR(J56="",L56=""),"",IF(J56&gt;L56,"○",IF(J56&lt;L56,"×",IF(J56=L56,"△"))))</f>
        <v/>
      </c>
      <c r="J56" s="449" t="str">
        <f>IF(AF46="","",AF46)</f>
        <v/>
      </c>
      <c r="K56" s="473" t="s">
        <v>143</v>
      </c>
      <c r="L56" s="451" t="str">
        <f>IF(AD46="","",AD46)</f>
        <v/>
      </c>
      <c r="M56" s="479" t="str">
        <f t="shared" ref="M56" si="205">IF(OR(N56="",P56=""),"",IF(N56&gt;P56,"○",IF(N56&lt;P56,"×",IF(N56=P56,"△"))))</f>
        <v/>
      </c>
      <c r="N56" s="481" t="str">
        <f>IF(AF48="","",AF48)</f>
        <v/>
      </c>
      <c r="O56" s="473" t="s">
        <v>143</v>
      </c>
      <c r="P56" s="483" t="str">
        <f>IF(AD48="","",AD48)</f>
        <v/>
      </c>
      <c r="Q56" s="479" t="str">
        <f t="shared" ref="Q56" si="206">IF(OR(R56="",T56=""),"",IF(R56&gt;T56,"○",IF(R56&lt;T56,"×",IF(R56=T56,"△"))))</f>
        <v/>
      </c>
      <c r="R56" s="449" t="str">
        <f>IF(AF50="","",AF50)</f>
        <v/>
      </c>
      <c r="S56" s="473" t="s">
        <v>143</v>
      </c>
      <c r="T56" s="451" t="str">
        <f>IF(AD50="","",AD50)</f>
        <v/>
      </c>
      <c r="U56" s="479" t="str">
        <f t="shared" ref="U56" si="207">IF(OR(V56="",X56=""),"",IF(V56&gt;X56,"○",IF(V56&lt;X56,"×",IF(V56=X56,"△"))))</f>
        <v>×</v>
      </c>
      <c r="V56" s="481">
        <f>IF(AF52="","",AF52)</f>
        <v>0</v>
      </c>
      <c r="W56" s="473" t="s">
        <v>143</v>
      </c>
      <c r="X56" s="483">
        <f>IF(AD52="","",AD52)</f>
        <v>5</v>
      </c>
      <c r="Y56" s="479" t="str">
        <f t="shared" ref="Y56" si="208">IF(OR(Z56="",AB56=""),"",IF(Z56&gt;AB56,"○",IF(Z56&lt;AB56,"×",IF(Z56=AB56,"△"))))</f>
        <v>×</v>
      </c>
      <c r="Z56" s="481">
        <f>IF(AF54="","",AF54)</f>
        <v>1</v>
      </c>
      <c r="AA56" s="473" t="s">
        <v>143</v>
      </c>
      <c r="AB56" s="483">
        <f>IF(AD54="","",AD54)</f>
        <v>2</v>
      </c>
      <c r="AC56" s="537"/>
      <c r="AD56" s="538"/>
      <c r="AE56" s="538"/>
      <c r="AF56" s="539"/>
      <c r="AG56" s="485" t="str">
        <f t="shared" ref="AG56" si="209">IF(OR(AH56="",AJ56=""),"",IF(AH56&gt;AJ56,"○",IF(AH56&lt;AJ56,"×",IF(AH56=AJ56,"△"))))</f>
        <v>×</v>
      </c>
      <c r="AH56" s="493">
        <f>'対戦表（Ｃブロック）'!$Q$24</f>
        <v>1</v>
      </c>
      <c r="AI56" s="487" t="s">
        <v>143</v>
      </c>
      <c r="AJ56" s="461">
        <f>'対戦表（Ｃブロック）'!$V$24</f>
        <v>2</v>
      </c>
      <c r="AK56" s="485" t="str">
        <f t="shared" ref="AK56" si="210">IF(OR(AL56="",AN56=""),"",IF(AL56&gt;AN56,"○",IF(AL56&lt;AN56,"×",IF(AL56=AN56,"△"))))</f>
        <v>×</v>
      </c>
      <c r="AL56" s="465">
        <f>'対戦表（Ｃブロック）'!$Q$60</f>
        <v>0</v>
      </c>
      <c r="AM56" s="491" t="s">
        <v>143</v>
      </c>
      <c r="AN56" s="459">
        <f>'対戦表（Ｃブロック）'!$V$60</f>
        <v>3</v>
      </c>
      <c r="AO56" s="475">
        <f>COUNTIF(I56:AN57,"○")+COUNTIF(I56:AN57,"×")+COUNTIF(I56:AN57,"△")</f>
        <v>4</v>
      </c>
      <c r="AP56" s="529">
        <f>COUNTIF(I56:AN57,"○")*3+COUNTIF(I56:AN57,"△")</f>
        <v>0</v>
      </c>
      <c r="AQ56" s="477">
        <f t="shared" si="188"/>
        <v>0</v>
      </c>
      <c r="AR56" s="477" t="e">
        <f>SUM(J56,N56,R56,V56,Z56,AD56,AH56,AL56,#REF!,#REF!)-SUM(L56,P56,T56,X56,AB56,AF56,AJ56,AN56,#REF!,#REF!)</f>
        <v>#REF!</v>
      </c>
      <c r="AS56" s="475">
        <f>COUNTIF(I56:AN57,"○")+COUNTIF(I56:AN57,"×")+COUNTIF(I56:AN57,"△")</f>
        <v>4</v>
      </c>
      <c r="AT56" s="527">
        <f>COUNTIF(I56:AN57,"○")*3+COUNTIF(I56:AN57,"△")</f>
        <v>0</v>
      </c>
      <c r="AU56" s="533">
        <f t="shared" ref="AU56" si="211">IF(AS56=0,0,AT56/(AS56*3))</f>
        <v>0</v>
      </c>
      <c r="AV56" s="531">
        <f t="shared" ref="AV56" si="212">SUM(J56,N56,R56,V56,Z56,AD56,AH56,AL56)-SUM(L56,P56,T56,X56,AB56,AF56,AJ56,AN56)</f>
        <v>-10</v>
      </c>
      <c r="AW56" s="477">
        <f t="shared" ref="AW56" si="213">SUM(F56,J56,N56,R56,V56,Z56,AD56,AH56,AL56,AP56,)</f>
        <v>2</v>
      </c>
      <c r="AX56" s="199">
        <f>AU56+AV56*0.001+AW56*0.00001</f>
        <v>-9.980000000000001E-3</v>
      </c>
      <c r="AY56" s="543">
        <f t="shared" ref="AY56" si="214">RANK(AX56,$AX$46:$AX$61)</f>
        <v>8</v>
      </c>
      <c r="AZ56" s="477">
        <f>RANK(AU56,$AU$4:$AU$44)</f>
        <v>18</v>
      </c>
      <c r="BA56" s="180"/>
    </row>
    <row r="57" spans="5:53" ht="17.25" customHeight="1" x14ac:dyDescent="0.15">
      <c r="E57" s="445" t="str">
        <f t="shared" ca="1" si="193"/>
        <v>宝木キッカーズ</v>
      </c>
      <c r="F57" s="446"/>
      <c r="G57" s="446"/>
      <c r="H57" s="447"/>
      <c r="I57" s="480"/>
      <c r="J57" s="450"/>
      <c r="K57" s="474"/>
      <c r="L57" s="452"/>
      <c r="M57" s="480"/>
      <c r="N57" s="482"/>
      <c r="O57" s="474"/>
      <c r="P57" s="484"/>
      <c r="Q57" s="480"/>
      <c r="R57" s="450"/>
      <c r="S57" s="474"/>
      <c r="T57" s="452"/>
      <c r="U57" s="480"/>
      <c r="V57" s="482"/>
      <c r="W57" s="474"/>
      <c r="X57" s="484"/>
      <c r="Y57" s="480"/>
      <c r="Z57" s="482"/>
      <c r="AA57" s="474"/>
      <c r="AB57" s="484"/>
      <c r="AC57" s="540"/>
      <c r="AD57" s="541"/>
      <c r="AE57" s="541"/>
      <c r="AF57" s="542"/>
      <c r="AG57" s="486"/>
      <c r="AH57" s="494"/>
      <c r="AI57" s="488"/>
      <c r="AJ57" s="462"/>
      <c r="AK57" s="486"/>
      <c r="AL57" s="466"/>
      <c r="AM57" s="492"/>
      <c r="AN57" s="460"/>
      <c r="AO57" s="476"/>
      <c r="AP57" s="530"/>
      <c r="AQ57" s="478"/>
      <c r="AR57" s="535"/>
      <c r="AS57" s="476"/>
      <c r="AT57" s="528"/>
      <c r="AU57" s="534"/>
      <c r="AV57" s="532"/>
      <c r="AW57" s="535"/>
      <c r="AX57" s="198"/>
      <c r="AY57" s="478"/>
      <c r="AZ57" s="478"/>
      <c r="BA57" s="180"/>
    </row>
    <row r="58" spans="5:53" ht="17.25" customHeight="1" x14ac:dyDescent="0.15">
      <c r="E58" s="438" t="s">
        <v>207</v>
      </c>
      <c r="F58" s="439"/>
      <c r="G58" s="439"/>
      <c r="H58" s="448"/>
      <c r="I58" s="479" t="str">
        <f t="shared" ref="I58" si="215">IF(OR(J58="",L58=""),"",IF(J58&gt;L58,"○",IF(J58&lt;L58,"×",IF(J58=L58,"△"))))</f>
        <v>△</v>
      </c>
      <c r="J58" s="449">
        <f>IF(AJ46="","",AJ46)</f>
        <v>0</v>
      </c>
      <c r="K58" s="473" t="s">
        <v>143</v>
      </c>
      <c r="L58" s="451">
        <f>IF(AH46="","",AH46)</f>
        <v>0</v>
      </c>
      <c r="M58" s="479" t="str">
        <f t="shared" ref="M58" si="216">IF(OR(N58="",P58=""),"",IF(N58&gt;P58,"○",IF(N58&lt;P58,"×",IF(N58=P58,"△"))))</f>
        <v/>
      </c>
      <c r="N58" s="449" t="str">
        <f>IF(AJ48="","",AJ48)</f>
        <v/>
      </c>
      <c r="O58" s="473" t="s">
        <v>143</v>
      </c>
      <c r="P58" s="451" t="str">
        <f>IF(AH48="","",AH48)</f>
        <v/>
      </c>
      <c r="Q58" s="479" t="str">
        <f t="shared" ref="Q58" si="217">IF(OR(R58="",T58=""),"",IF(R58&gt;T58,"○",IF(R58&lt;T58,"×",IF(R58=T58,"△"))))</f>
        <v/>
      </c>
      <c r="R58" s="449" t="str">
        <f>IF(AJ50="","",AJ50)</f>
        <v/>
      </c>
      <c r="S58" s="473" t="s">
        <v>143</v>
      </c>
      <c r="T58" s="451" t="str">
        <f>IF(AH50="","",AH50)</f>
        <v/>
      </c>
      <c r="U58" s="479" t="str">
        <f t="shared" ref="U58" si="218">IF(OR(V58="",X58=""),"",IF(V58&gt;X58,"○",IF(V58&lt;X58,"×",IF(V58=X58,"△"))))</f>
        <v/>
      </c>
      <c r="V58" s="449" t="str">
        <f>IF(AJ52="","",AJ52)</f>
        <v/>
      </c>
      <c r="W58" s="473" t="s">
        <v>143</v>
      </c>
      <c r="X58" s="451" t="str">
        <f>IF(AH52="","",AH52)</f>
        <v/>
      </c>
      <c r="Y58" s="479" t="str">
        <f t="shared" ref="Y58" si="219">IF(OR(Z58="",AB58=""),"",IF(Z58&gt;AB58,"○",IF(Z58&lt;AB58,"×",IF(Z58=AB58,"△"))))</f>
        <v>×</v>
      </c>
      <c r="Z58" s="449">
        <f>IF(AJ54="","",AJ54)</f>
        <v>0</v>
      </c>
      <c r="AA58" s="473" t="s">
        <v>143</v>
      </c>
      <c r="AB58" s="451">
        <f>IF(AH54="","",AH54)</f>
        <v>1</v>
      </c>
      <c r="AC58" s="479" t="str">
        <f t="shared" ref="AC58" si="220">IF(OR(AD58="",AF58=""),"",IF(AD58&gt;AF58,"○",IF(AD58&lt;AF58,"×",IF(AD58=AF58,"△"))))</f>
        <v>○</v>
      </c>
      <c r="AD58" s="449">
        <f>IF(AJ56="","",AJ56)</f>
        <v>2</v>
      </c>
      <c r="AE58" s="473" t="s">
        <v>143</v>
      </c>
      <c r="AF58" s="451">
        <f>IF(AH56="","",AH56)</f>
        <v>1</v>
      </c>
      <c r="AG58" s="537"/>
      <c r="AH58" s="538"/>
      <c r="AI58" s="538"/>
      <c r="AJ58" s="539"/>
      <c r="AK58" s="485" t="str">
        <f>IF(OR(AL58="",AN58=""),"",IF(AL58&gt;AN58,"○",IF(AL58&lt;AN58,"×",IF(AL58=AN58,"△"))))</f>
        <v>×</v>
      </c>
      <c r="AL58" s="493">
        <f>'対戦表（Ｃブロック）'!$Q$18</f>
        <v>0</v>
      </c>
      <c r="AM58" s="487" t="s">
        <v>143</v>
      </c>
      <c r="AN58" s="461">
        <f>'対戦表（Ｃブロック）'!$V$18</f>
        <v>3</v>
      </c>
      <c r="AO58" s="475">
        <f>COUNTIF(I58:AN59,"○")+COUNTIF(I58:AN59,"×")+COUNTIF(I58:AN59,"△")</f>
        <v>4</v>
      </c>
      <c r="AP58" s="529">
        <f>COUNTIF(I58:AN59,"○")*3+COUNTIF(I58:AN59,"△")</f>
        <v>4</v>
      </c>
      <c r="AQ58" s="477">
        <f t="shared" ref="AQ58:AQ60" si="221">IF(AO58=0,0,AP58/(AO58*3))</f>
        <v>0.33333333333333331</v>
      </c>
      <c r="AR58" s="477" t="e">
        <f>SUM(J58,N58,R58,V58,Z58,AD58,AH58,AL58,#REF!,#REF!)-SUM(L58,P58,T58,X58,AB58,AF58,AJ58,AN58,#REF!,#REF!)</f>
        <v>#REF!</v>
      </c>
      <c r="AS58" s="475">
        <f>COUNTIF(I58:AN59,"○")+COUNTIF(I58:AN59,"×")+COUNTIF(I58:AN59,"△")</f>
        <v>4</v>
      </c>
      <c r="AT58" s="527">
        <f>COUNTIF(I58:AN59,"○")*3+COUNTIF(I58:AN59,"△")</f>
        <v>4</v>
      </c>
      <c r="AU58" s="533">
        <f t="shared" ref="AU58" si="222">IF(AS58=0,0,AT58/(AS58*3))</f>
        <v>0.33333333333333331</v>
      </c>
      <c r="AV58" s="531">
        <f t="shared" ref="AV58" si="223">SUM(J58,N58,R58,V58,Z58,AD58,AH58,AL58)-SUM(L58,P58,T58,X58,AB58,AF58,AJ58,AN58)</f>
        <v>-3</v>
      </c>
      <c r="AW58" s="477">
        <f t="shared" ref="AW58" si="224">SUM(F58,J58,N58,R58,V58,Z58,AD58,AH58,AL58,AP58,)</f>
        <v>6</v>
      </c>
      <c r="AX58" s="199">
        <f>AU58+AV58*0.001+AW58*0.00001</f>
        <v>0.33039333333333332</v>
      </c>
      <c r="AY58" s="543">
        <f t="shared" ref="AY58" si="225">RANK(AX58,$AX$46:$AX$61)</f>
        <v>5</v>
      </c>
      <c r="AZ58" s="477">
        <f>RANK(AU58,$AU$4:$AU$44)</f>
        <v>12</v>
      </c>
      <c r="BA58" s="180"/>
    </row>
    <row r="59" spans="5:53" ht="17.25" customHeight="1" x14ac:dyDescent="0.15">
      <c r="E59" s="445" t="str">
        <f t="shared" ref="E59:E61" ca="1" si="226">INDIRECT("U10組合せ!h"&amp;(ROW()-1)/2-17)</f>
        <v>みはらSCJr</v>
      </c>
      <c r="F59" s="446"/>
      <c r="G59" s="446"/>
      <c r="H59" s="447"/>
      <c r="I59" s="480"/>
      <c r="J59" s="450"/>
      <c r="K59" s="474"/>
      <c r="L59" s="452"/>
      <c r="M59" s="480"/>
      <c r="N59" s="450"/>
      <c r="O59" s="474"/>
      <c r="P59" s="452"/>
      <c r="Q59" s="480"/>
      <c r="R59" s="450"/>
      <c r="S59" s="474"/>
      <c r="T59" s="452"/>
      <c r="U59" s="480"/>
      <c r="V59" s="450"/>
      <c r="W59" s="474"/>
      <c r="X59" s="452"/>
      <c r="Y59" s="480"/>
      <c r="Z59" s="450"/>
      <c r="AA59" s="474"/>
      <c r="AB59" s="452"/>
      <c r="AC59" s="480"/>
      <c r="AD59" s="450"/>
      <c r="AE59" s="474"/>
      <c r="AF59" s="452"/>
      <c r="AG59" s="540"/>
      <c r="AH59" s="541"/>
      <c r="AI59" s="541"/>
      <c r="AJ59" s="542"/>
      <c r="AK59" s="486"/>
      <c r="AL59" s="494"/>
      <c r="AM59" s="488"/>
      <c r="AN59" s="462"/>
      <c r="AO59" s="476"/>
      <c r="AP59" s="530"/>
      <c r="AQ59" s="478"/>
      <c r="AR59" s="535"/>
      <c r="AS59" s="476"/>
      <c r="AT59" s="528"/>
      <c r="AU59" s="534"/>
      <c r="AV59" s="532"/>
      <c r="AW59" s="535"/>
      <c r="AX59" s="198"/>
      <c r="AY59" s="478"/>
      <c r="AZ59" s="478"/>
      <c r="BA59" s="180"/>
    </row>
    <row r="60" spans="5:53" ht="17.25" customHeight="1" x14ac:dyDescent="0.15">
      <c r="E60" s="438" t="s">
        <v>208</v>
      </c>
      <c r="F60" s="439"/>
      <c r="G60" s="439"/>
      <c r="H60" s="448"/>
      <c r="I60" s="479" t="str">
        <f>IF(OR(J60="",L60=""),"",IF(J60&gt;L60,"○",IF(J60&lt;L60,"×",IF(J60=L60,"△"))))</f>
        <v>○</v>
      </c>
      <c r="J60" s="449">
        <f>IF(AN46="","",AN46)</f>
        <v>6</v>
      </c>
      <c r="K60" s="473" t="s">
        <v>143</v>
      </c>
      <c r="L60" s="451">
        <f>IF(AL46="","",AL46)</f>
        <v>0</v>
      </c>
      <c r="M60" s="479" t="str">
        <f t="shared" ref="M60" si="227">IF(OR(N60="",P60=""),"",IF(N60&gt;P60,"○",IF(N60&lt;P60,"×",IF(N60=P60,"△"))))</f>
        <v>○</v>
      </c>
      <c r="N60" s="449">
        <f>IF(AN48="","",AN48)</f>
        <v>6</v>
      </c>
      <c r="O60" s="473" t="s">
        <v>143</v>
      </c>
      <c r="P60" s="451">
        <f>IF(AL48="","",AL48)</f>
        <v>0</v>
      </c>
      <c r="Q60" s="479" t="str">
        <f t="shared" ref="Q60" si="228">IF(OR(R60="",T60=""),"",IF(R60&gt;T60,"○",IF(R60&lt;T60,"×",IF(R60=T60,"△"))))</f>
        <v/>
      </c>
      <c r="R60" s="449" t="str">
        <f>IF(AN50="","",AN50)</f>
        <v/>
      </c>
      <c r="S60" s="473" t="s">
        <v>143</v>
      </c>
      <c r="T60" s="451" t="str">
        <f>IF(AL50="","",AL50)</f>
        <v/>
      </c>
      <c r="U60" s="479" t="str">
        <f>IF(OR(V60="",X60=""),"",IF(V60&gt;X60,"○",IF(V60&lt;X60,"×",IF(V60=X60,"△"))))</f>
        <v/>
      </c>
      <c r="V60" s="449" t="str">
        <f>IF(AN52="","",AN52)</f>
        <v/>
      </c>
      <c r="W60" s="473" t="s">
        <v>143</v>
      </c>
      <c r="X60" s="451" t="str">
        <f>IF(AL52="","",AL52)</f>
        <v/>
      </c>
      <c r="Y60" s="479" t="str">
        <f t="shared" ref="Y60" si="229">IF(OR(Z60="",AB60=""),"",IF(Z60&gt;AB60,"○",IF(Z60&lt;AB60,"×",IF(Z60=AB60,"△"))))</f>
        <v/>
      </c>
      <c r="Z60" s="449" t="str">
        <f>IF(AN54="","",AN54)</f>
        <v/>
      </c>
      <c r="AA60" s="473" t="s">
        <v>143</v>
      </c>
      <c r="AB60" s="451" t="str">
        <f>IF(AL54="","",AL54)</f>
        <v/>
      </c>
      <c r="AC60" s="479" t="str">
        <f t="shared" ref="AC60" si="230">IF(OR(AD60="",AF60=""),"",IF(AD60&gt;AF60,"○",IF(AD60&lt;AF60,"×",IF(AD60=AF60,"△"))))</f>
        <v>○</v>
      </c>
      <c r="AD60" s="449">
        <f>IF(AN56="","",AN56)</f>
        <v>3</v>
      </c>
      <c r="AE60" s="473" t="s">
        <v>143</v>
      </c>
      <c r="AF60" s="451">
        <f>IF(AL56="","",AL56)</f>
        <v>0</v>
      </c>
      <c r="AG60" s="479" t="str">
        <f>IF(OR(AH60="",AJ60=""),"",IF(AH60&gt;AJ60,"○",IF(AH60&lt;AJ60,"×",IF(AH60=AJ60,"△"))))</f>
        <v>○</v>
      </c>
      <c r="AH60" s="449">
        <f>IF(AN58="","",AN58)</f>
        <v>3</v>
      </c>
      <c r="AI60" s="473" t="s">
        <v>143</v>
      </c>
      <c r="AJ60" s="451">
        <f>IF(AL58="","",AL58)</f>
        <v>0</v>
      </c>
      <c r="AK60" s="537"/>
      <c r="AL60" s="538"/>
      <c r="AM60" s="538"/>
      <c r="AN60" s="539"/>
      <c r="AO60" s="475">
        <f>COUNTIF(I60:AN61,"○")+COUNTIF(I60:AN61,"×")+COUNTIF(I60:AN61,"△")</f>
        <v>4</v>
      </c>
      <c r="AP60" s="529">
        <f>COUNTIF(I60:AN61,"○")*3+COUNTIF(I60:AN61,"△")</f>
        <v>12</v>
      </c>
      <c r="AQ60" s="477">
        <f t="shared" si="221"/>
        <v>1</v>
      </c>
      <c r="AR60" s="477" t="e">
        <f>SUM(J60,N60,R60,V60,Z60,AD60,AH60,AL60,#REF!,#REF!)-SUM(L60,P60,T60,X60,AB60,AF60,AJ60,AN60,#REF!,#REF!)</f>
        <v>#REF!</v>
      </c>
      <c r="AS60" s="475">
        <f>COUNTIF(I60:AN61,"○")+COUNTIF(I60:AN61,"×")+COUNTIF(I60:AN61,"△")</f>
        <v>4</v>
      </c>
      <c r="AT60" s="527">
        <f>COUNTIF(I60:AN61,"○")*3+COUNTIF(I60:AN61,"△")</f>
        <v>12</v>
      </c>
      <c r="AU60" s="533">
        <f t="shared" ref="AU60" si="231">IF(AS60=0,0,AT60/(AS60*3))</f>
        <v>1</v>
      </c>
      <c r="AV60" s="531">
        <f t="shared" ref="AV60" si="232">SUM(J60,N60,R60,V60,Z60,AD60,AH60,AL60)-SUM(L60,P60,T60,X60,AB60,AF60,AJ60,AN60)</f>
        <v>18</v>
      </c>
      <c r="AW60" s="477">
        <f t="shared" ref="AW60" si="233">SUM(F60,J60,N60,R60,V60,Z60,AD60,AH60,AL60,AP60,)</f>
        <v>30</v>
      </c>
      <c r="AX60" s="199">
        <f>AU60+AV60*0.001+AW60*0.00001</f>
        <v>1.0183</v>
      </c>
      <c r="AY60" s="543">
        <f t="shared" ref="AY60" si="234">RANK(AX60,$AX$46:$AX$61)</f>
        <v>1</v>
      </c>
      <c r="AZ60" s="477">
        <f>RANK(AU60,$AU$4:$AU$44)</f>
        <v>1</v>
      </c>
      <c r="BA60" s="180"/>
    </row>
    <row r="61" spans="5:53" ht="17.25" customHeight="1" x14ac:dyDescent="0.15">
      <c r="E61" s="445" t="str">
        <f t="shared" ca="1" si="226"/>
        <v>上河内JSC</v>
      </c>
      <c r="F61" s="446"/>
      <c r="G61" s="446"/>
      <c r="H61" s="447"/>
      <c r="I61" s="480"/>
      <c r="J61" s="450"/>
      <c r="K61" s="474"/>
      <c r="L61" s="452"/>
      <c r="M61" s="480"/>
      <c r="N61" s="450"/>
      <c r="O61" s="474"/>
      <c r="P61" s="452"/>
      <c r="Q61" s="480"/>
      <c r="R61" s="450"/>
      <c r="S61" s="474"/>
      <c r="T61" s="452"/>
      <c r="U61" s="480"/>
      <c r="V61" s="450"/>
      <c r="W61" s="474"/>
      <c r="X61" s="452"/>
      <c r="Y61" s="480"/>
      <c r="Z61" s="450"/>
      <c r="AA61" s="474"/>
      <c r="AB61" s="452"/>
      <c r="AC61" s="480"/>
      <c r="AD61" s="450"/>
      <c r="AE61" s="474"/>
      <c r="AF61" s="452"/>
      <c r="AG61" s="480"/>
      <c r="AH61" s="450"/>
      <c r="AI61" s="474"/>
      <c r="AJ61" s="452"/>
      <c r="AK61" s="540"/>
      <c r="AL61" s="541"/>
      <c r="AM61" s="541"/>
      <c r="AN61" s="542"/>
      <c r="AO61" s="476"/>
      <c r="AP61" s="530"/>
      <c r="AQ61" s="478"/>
      <c r="AR61" s="535"/>
      <c r="AS61" s="476"/>
      <c r="AT61" s="528"/>
      <c r="AU61" s="534"/>
      <c r="AV61" s="532"/>
      <c r="AW61" s="535"/>
      <c r="AX61" s="198"/>
      <c r="AY61" s="478"/>
      <c r="AZ61" s="478"/>
      <c r="BA61" s="180"/>
    </row>
    <row r="62" spans="5:53" x14ac:dyDescent="0.15">
      <c r="BA62" s="180"/>
    </row>
    <row r="63" spans="5:53" x14ac:dyDescent="0.15">
      <c r="BA63" s="180"/>
    </row>
  </sheetData>
  <mergeCells count="1162">
    <mergeCell ref="AV58:AV59"/>
    <mergeCell ref="AW58:AW59"/>
    <mergeCell ref="AY58:AY59"/>
    <mergeCell ref="AV60:AV61"/>
    <mergeCell ref="AW60:AW61"/>
    <mergeCell ref="AY60:AY61"/>
    <mergeCell ref="AZ46:AZ47"/>
    <mergeCell ref="AZ48:AZ49"/>
    <mergeCell ref="AZ50:AZ51"/>
    <mergeCell ref="AZ52:AZ53"/>
    <mergeCell ref="AZ54:AZ55"/>
    <mergeCell ref="AZ56:AZ57"/>
    <mergeCell ref="AZ58:AZ59"/>
    <mergeCell ref="AZ60:AZ61"/>
    <mergeCell ref="AW46:AW47"/>
    <mergeCell ref="AY46:AY47"/>
    <mergeCell ref="AT48:AT49"/>
    <mergeCell ref="AV48:AV49"/>
    <mergeCell ref="AW48:AW49"/>
    <mergeCell ref="AY48:AY49"/>
    <mergeCell ref="AT50:AT51"/>
    <mergeCell ref="AV50:AV51"/>
    <mergeCell ref="AW50:AW51"/>
    <mergeCell ref="AY50:AY51"/>
    <mergeCell ref="AV52:AV53"/>
    <mergeCell ref="AW52:AW53"/>
    <mergeCell ref="AY52:AY53"/>
    <mergeCell ref="AV54:AV55"/>
    <mergeCell ref="AW54:AW55"/>
    <mergeCell ref="AY54:AY55"/>
    <mergeCell ref="AV56:AV57"/>
    <mergeCell ref="AW56:AW57"/>
    <mergeCell ref="AY56:AY57"/>
    <mergeCell ref="E4:H5"/>
    <mergeCell ref="I6:L7"/>
    <mergeCell ref="M8:P9"/>
    <mergeCell ref="Q10:T11"/>
    <mergeCell ref="U12:X13"/>
    <mergeCell ref="Y14:AB15"/>
    <mergeCell ref="AC16:AF17"/>
    <mergeCell ref="AG18:AJ19"/>
    <mergeCell ref="AK20:AN21"/>
    <mergeCell ref="E24:H25"/>
    <mergeCell ref="I26:L27"/>
    <mergeCell ref="M28:P29"/>
    <mergeCell ref="Q30:T31"/>
    <mergeCell ref="U32:X33"/>
    <mergeCell ref="Y34:AB35"/>
    <mergeCell ref="AC36:AF37"/>
    <mergeCell ref="AU52:AU53"/>
    <mergeCell ref="AU54:AU55"/>
    <mergeCell ref="AU56:AU57"/>
    <mergeCell ref="AS54:AS55"/>
    <mergeCell ref="AV20:AV21"/>
    <mergeCell ref="AV24:AV25"/>
    <mergeCell ref="AV26:AV27"/>
    <mergeCell ref="AV28:AV29"/>
    <mergeCell ref="AV30:AV31"/>
    <mergeCell ref="AV32:AV33"/>
    <mergeCell ref="AV34:AV35"/>
    <mergeCell ref="AV36:AV37"/>
    <mergeCell ref="AV38:AV39"/>
    <mergeCell ref="AT46:AT47"/>
    <mergeCell ref="AU46:AU47"/>
    <mergeCell ref="AZ4:AZ5"/>
    <mergeCell ref="AZ6:AZ7"/>
    <mergeCell ref="AZ8:AZ9"/>
    <mergeCell ref="AZ10:AZ11"/>
    <mergeCell ref="AZ12:AZ13"/>
    <mergeCell ref="AZ14:AZ15"/>
    <mergeCell ref="AZ16:AZ17"/>
    <mergeCell ref="AZ18:AZ19"/>
    <mergeCell ref="AZ20:AZ21"/>
    <mergeCell ref="AZ24:AZ25"/>
    <mergeCell ref="AZ26:AZ27"/>
    <mergeCell ref="AY4:AY5"/>
    <mergeCell ref="AY6:AY7"/>
    <mergeCell ref="AY8:AY9"/>
    <mergeCell ref="AY10:AY11"/>
    <mergeCell ref="AU48:AU49"/>
    <mergeCell ref="AU50:AU51"/>
    <mergeCell ref="AY12:AY13"/>
    <mergeCell ref="AY14:AY15"/>
    <mergeCell ref="AY16:AY17"/>
    <mergeCell ref="AY18:AY19"/>
    <mergeCell ref="AY20:AY21"/>
    <mergeCell ref="AY24:AY25"/>
    <mergeCell ref="AY26:AY27"/>
    <mergeCell ref="AV4:AV5"/>
    <mergeCell ref="AV6:AV7"/>
    <mergeCell ref="AV8:AV9"/>
    <mergeCell ref="AV10:AV11"/>
    <mergeCell ref="AV12:AV13"/>
    <mergeCell ref="AV14:AV15"/>
    <mergeCell ref="AV16:AV17"/>
    <mergeCell ref="AV18:AV19"/>
    <mergeCell ref="AU58:AU59"/>
    <mergeCell ref="AU60:AU61"/>
    <mergeCell ref="BB29:BB30"/>
    <mergeCell ref="I46:L47"/>
    <mergeCell ref="M48:P49"/>
    <mergeCell ref="Q50:T51"/>
    <mergeCell ref="U52:X53"/>
    <mergeCell ref="Y54:AB55"/>
    <mergeCell ref="AC56:AF57"/>
    <mergeCell ref="AG58:AJ59"/>
    <mergeCell ref="AG38:AJ39"/>
    <mergeCell ref="AK60:AN61"/>
    <mergeCell ref="AK40:AN41"/>
    <mergeCell ref="AZ28:AZ29"/>
    <mergeCell ref="AZ30:AZ31"/>
    <mergeCell ref="AZ32:AZ33"/>
    <mergeCell ref="AZ34:AZ35"/>
    <mergeCell ref="AZ36:AZ37"/>
    <mergeCell ref="AZ38:AZ39"/>
    <mergeCell ref="AS56:AS57"/>
    <mergeCell ref="AS58:AS59"/>
    <mergeCell ref="AS60:AS61"/>
    <mergeCell ref="AT52:AT53"/>
    <mergeCell ref="AT54:AT55"/>
    <mergeCell ref="AY28:AY29"/>
    <mergeCell ref="AY30:AY31"/>
    <mergeCell ref="AY32:AY33"/>
    <mergeCell ref="AY34:AY35"/>
    <mergeCell ref="AY36:AY37"/>
    <mergeCell ref="AY38:AY39"/>
    <mergeCell ref="AY40:AY41"/>
    <mergeCell ref="AT56:AT57"/>
    <mergeCell ref="AT58:AT59"/>
    <mergeCell ref="AT60:AT61"/>
    <mergeCell ref="AR46:AR47"/>
    <mergeCell ref="AR48:AR49"/>
    <mergeCell ref="AR50:AR51"/>
    <mergeCell ref="AR52:AR53"/>
    <mergeCell ref="AR54:AR55"/>
    <mergeCell ref="AR56:AR57"/>
    <mergeCell ref="AR58:AR59"/>
    <mergeCell ref="AR60:AR61"/>
    <mergeCell ref="AW4:AW5"/>
    <mergeCell ref="AW6:AW7"/>
    <mergeCell ref="AW8:AW9"/>
    <mergeCell ref="AW10:AW11"/>
    <mergeCell ref="AW12:AW13"/>
    <mergeCell ref="AW14:AW15"/>
    <mergeCell ref="AW16:AW17"/>
    <mergeCell ref="AW18:AW19"/>
    <mergeCell ref="AW20:AW21"/>
    <mergeCell ref="AW24:AW25"/>
    <mergeCell ref="AW26:AW27"/>
    <mergeCell ref="AW28:AW29"/>
    <mergeCell ref="AW30:AW31"/>
    <mergeCell ref="AW32:AW33"/>
    <mergeCell ref="AW34:AW35"/>
    <mergeCell ref="AW36:AW37"/>
    <mergeCell ref="AW38:AW39"/>
    <mergeCell ref="AW40:AW41"/>
    <mergeCell ref="AS46:AS47"/>
    <mergeCell ref="AS48:AS49"/>
    <mergeCell ref="AS50:AS51"/>
    <mergeCell ref="AS52:AS53"/>
    <mergeCell ref="AV46:AV47"/>
    <mergeCell ref="AP56:AP57"/>
    <mergeCell ref="AP58:AP59"/>
    <mergeCell ref="AP60:AP61"/>
    <mergeCell ref="AU4:AU5"/>
    <mergeCell ref="AU6:AU7"/>
    <mergeCell ref="AU8:AU9"/>
    <mergeCell ref="AU10:AU11"/>
    <mergeCell ref="AU12:AU13"/>
    <mergeCell ref="AU14:AU15"/>
    <mergeCell ref="AU16:AU17"/>
    <mergeCell ref="AU18:AU19"/>
    <mergeCell ref="AU20:AU21"/>
    <mergeCell ref="AU24:AU25"/>
    <mergeCell ref="AU26:AU27"/>
    <mergeCell ref="AU28:AU29"/>
    <mergeCell ref="AU30:AU31"/>
    <mergeCell ref="AU32:AU33"/>
    <mergeCell ref="AU34:AU35"/>
    <mergeCell ref="AU36:AU37"/>
    <mergeCell ref="AU38:AU39"/>
    <mergeCell ref="AU40:AU41"/>
    <mergeCell ref="AQ46:AQ47"/>
    <mergeCell ref="AQ48:AQ49"/>
    <mergeCell ref="AQ50:AQ51"/>
    <mergeCell ref="AQ52:AQ53"/>
    <mergeCell ref="AQ54:AQ55"/>
    <mergeCell ref="AQ56:AQ57"/>
    <mergeCell ref="AQ58:AQ59"/>
    <mergeCell ref="AQ60:AQ61"/>
    <mergeCell ref="AS6:AS7"/>
    <mergeCell ref="AS8:AS9"/>
    <mergeCell ref="AO46:AO47"/>
    <mergeCell ref="AO48:AO49"/>
    <mergeCell ref="AO50:AO51"/>
    <mergeCell ref="AO52:AO53"/>
    <mergeCell ref="AO54:AO55"/>
    <mergeCell ref="AO56:AO57"/>
    <mergeCell ref="AO58:AO59"/>
    <mergeCell ref="AO60:AO61"/>
    <mergeCell ref="AT4:AT5"/>
    <mergeCell ref="AT6:AT7"/>
    <mergeCell ref="AT8:AT9"/>
    <mergeCell ref="AT10:AT11"/>
    <mergeCell ref="AT12:AT13"/>
    <mergeCell ref="AT14:AT15"/>
    <mergeCell ref="AT16:AT17"/>
    <mergeCell ref="AT18:AT19"/>
    <mergeCell ref="AT20:AT21"/>
    <mergeCell ref="AT24:AT25"/>
    <mergeCell ref="AT26:AT27"/>
    <mergeCell ref="AT28:AT29"/>
    <mergeCell ref="AT30:AT31"/>
    <mergeCell ref="AT32:AT33"/>
    <mergeCell ref="AT34:AT35"/>
    <mergeCell ref="AT36:AT37"/>
    <mergeCell ref="AT38:AT39"/>
    <mergeCell ref="AT40:AT41"/>
    <mergeCell ref="AP46:AP47"/>
    <mergeCell ref="AP48:AP49"/>
    <mergeCell ref="AP50:AP51"/>
    <mergeCell ref="AP52:AP53"/>
    <mergeCell ref="AP54:AP55"/>
    <mergeCell ref="AS4:AS5"/>
    <mergeCell ref="AS10:AS11"/>
    <mergeCell ref="AS12:AS13"/>
    <mergeCell ref="AS14:AS15"/>
    <mergeCell ref="AS16:AS17"/>
    <mergeCell ref="AS18:AS19"/>
    <mergeCell ref="AS20:AS21"/>
    <mergeCell ref="AS24:AS25"/>
    <mergeCell ref="AS26:AS27"/>
    <mergeCell ref="AS28:AS29"/>
    <mergeCell ref="AS30:AS31"/>
    <mergeCell ref="AS32:AS33"/>
    <mergeCell ref="AS34:AS35"/>
    <mergeCell ref="AS36:AS37"/>
    <mergeCell ref="AS38:AS39"/>
    <mergeCell ref="AQ4:AQ5"/>
    <mergeCell ref="AQ6:AQ7"/>
    <mergeCell ref="AQ8:AQ9"/>
    <mergeCell ref="AQ10:AQ11"/>
    <mergeCell ref="AQ12:AQ13"/>
    <mergeCell ref="AQ14:AQ15"/>
    <mergeCell ref="AQ16:AQ17"/>
    <mergeCell ref="AQ18:AQ19"/>
    <mergeCell ref="AQ20:AQ21"/>
    <mergeCell ref="AR4:AR5"/>
    <mergeCell ref="AR6:AR7"/>
    <mergeCell ref="AR8:AR9"/>
    <mergeCell ref="AR10:AR11"/>
    <mergeCell ref="AR12:AR13"/>
    <mergeCell ref="AR14:AR15"/>
    <mergeCell ref="AR16:AR17"/>
    <mergeCell ref="AR18:AR19"/>
    <mergeCell ref="AR20:AR21"/>
    <mergeCell ref="AO18:AO19"/>
    <mergeCell ref="AO20:AO21"/>
    <mergeCell ref="AP4:AP5"/>
    <mergeCell ref="AP6:AP7"/>
    <mergeCell ref="AP8:AP9"/>
    <mergeCell ref="AP10:AP11"/>
    <mergeCell ref="AP12:AP13"/>
    <mergeCell ref="AP14:AP15"/>
    <mergeCell ref="AP16:AP17"/>
    <mergeCell ref="AP18:AP19"/>
    <mergeCell ref="AP20:AP21"/>
    <mergeCell ref="AN18:AN19"/>
    <mergeCell ref="AN24:AN25"/>
    <mergeCell ref="AN26:AN27"/>
    <mergeCell ref="AN28:AN29"/>
    <mergeCell ref="AN30:AN31"/>
    <mergeCell ref="AN32:AN33"/>
    <mergeCell ref="AN4:AN5"/>
    <mergeCell ref="AN6:AN7"/>
    <mergeCell ref="AN8:AN9"/>
    <mergeCell ref="AN10:AN11"/>
    <mergeCell ref="AN12:AN13"/>
    <mergeCell ref="AN14:AN15"/>
    <mergeCell ref="AN16:AN17"/>
    <mergeCell ref="AO4:AO5"/>
    <mergeCell ref="AO6:AO7"/>
    <mergeCell ref="AO8:AO9"/>
    <mergeCell ref="AO10:AO11"/>
    <mergeCell ref="AO12:AO13"/>
    <mergeCell ref="AO14:AO15"/>
    <mergeCell ref="AO16:AO17"/>
    <mergeCell ref="AM4:AM5"/>
    <mergeCell ref="AM6:AM7"/>
    <mergeCell ref="AM8:AM9"/>
    <mergeCell ref="AM10:AM11"/>
    <mergeCell ref="AM12:AM13"/>
    <mergeCell ref="AM14:AM15"/>
    <mergeCell ref="AM16:AM17"/>
    <mergeCell ref="AM18:AM19"/>
    <mergeCell ref="AM24:AM25"/>
    <mergeCell ref="AM26:AM27"/>
    <mergeCell ref="AM28:AM29"/>
    <mergeCell ref="AM30:AM31"/>
    <mergeCell ref="AM32:AM33"/>
    <mergeCell ref="AM34:AM35"/>
    <mergeCell ref="AM36:AM37"/>
    <mergeCell ref="AM38:AM39"/>
    <mergeCell ref="AN46:AN47"/>
    <mergeCell ref="AL18:AL19"/>
    <mergeCell ref="AL24:AL25"/>
    <mergeCell ref="AL26:AL27"/>
    <mergeCell ref="AL28:AL29"/>
    <mergeCell ref="AL30:AL31"/>
    <mergeCell ref="AL32:AL33"/>
    <mergeCell ref="AL34:AL35"/>
    <mergeCell ref="AL36:AL37"/>
    <mergeCell ref="AL38:AL39"/>
    <mergeCell ref="AL52:AL53"/>
    <mergeCell ref="AK48:AK49"/>
    <mergeCell ref="AK50:AK51"/>
    <mergeCell ref="AK52:AK53"/>
    <mergeCell ref="AN48:AN49"/>
    <mergeCell ref="AN34:AN35"/>
    <mergeCell ref="AN36:AN37"/>
    <mergeCell ref="AN38:AN39"/>
    <mergeCell ref="AL46:AL47"/>
    <mergeCell ref="AN58:AN59"/>
    <mergeCell ref="AK4:AK5"/>
    <mergeCell ref="AK6:AK7"/>
    <mergeCell ref="AK8:AK9"/>
    <mergeCell ref="AK10:AK11"/>
    <mergeCell ref="AK12:AK13"/>
    <mergeCell ref="AK14:AK15"/>
    <mergeCell ref="AK16:AK17"/>
    <mergeCell ref="AK18:AK19"/>
    <mergeCell ref="AK24:AK25"/>
    <mergeCell ref="AK26:AK27"/>
    <mergeCell ref="AK28:AK29"/>
    <mergeCell ref="AK30:AK31"/>
    <mergeCell ref="AK32:AK33"/>
    <mergeCell ref="AK34:AK35"/>
    <mergeCell ref="AK36:AK37"/>
    <mergeCell ref="AK38:AK39"/>
    <mergeCell ref="AL48:AL49"/>
    <mergeCell ref="AL54:AL55"/>
    <mergeCell ref="AL56:AL57"/>
    <mergeCell ref="AL58:AL59"/>
    <mergeCell ref="AM48:AM49"/>
    <mergeCell ref="AM50:AM51"/>
    <mergeCell ref="AM52:AM53"/>
    <mergeCell ref="AM54:AM55"/>
    <mergeCell ref="AM56:AM57"/>
    <mergeCell ref="AM58:AM59"/>
    <mergeCell ref="AL50:AL51"/>
    <mergeCell ref="AK54:AK55"/>
    <mergeCell ref="AL4:AL5"/>
    <mergeCell ref="AL6:AL7"/>
    <mergeCell ref="AL8:AL9"/>
    <mergeCell ref="AG56:AG57"/>
    <mergeCell ref="AK23:AN23"/>
    <mergeCell ref="AG50:AG51"/>
    <mergeCell ref="AG52:AG53"/>
    <mergeCell ref="AK56:AK57"/>
    <mergeCell ref="AJ4:AJ5"/>
    <mergeCell ref="AJ6:AJ7"/>
    <mergeCell ref="AJ8:AJ9"/>
    <mergeCell ref="AJ10:AJ11"/>
    <mergeCell ref="AJ12:AJ13"/>
    <mergeCell ref="AJ14:AJ15"/>
    <mergeCell ref="AJ16:AJ17"/>
    <mergeCell ref="AJ20:AJ21"/>
    <mergeCell ref="AJ24:AJ25"/>
    <mergeCell ref="AJ26:AJ27"/>
    <mergeCell ref="AJ28:AJ29"/>
    <mergeCell ref="AJ30:AJ31"/>
    <mergeCell ref="AJ32:AJ33"/>
    <mergeCell ref="AJ34:AJ35"/>
    <mergeCell ref="AJ36:AJ37"/>
    <mergeCell ref="AJ40:AJ41"/>
    <mergeCell ref="AM46:AM47"/>
    <mergeCell ref="AK46:AK47"/>
    <mergeCell ref="AN50:AN51"/>
    <mergeCell ref="AN52:AN53"/>
    <mergeCell ref="AN54:AN55"/>
    <mergeCell ref="AN56:AN57"/>
    <mergeCell ref="AL10:AL11"/>
    <mergeCell ref="AL12:AL13"/>
    <mergeCell ref="AL14:AL15"/>
    <mergeCell ref="AJ50:AJ51"/>
    <mergeCell ref="AL16:AL17"/>
    <mergeCell ref="AJ52:AJ53"/>
    <mergeCell ref="AJ54:AJ55"/>
    <mergeCell ref="AJ56:AJ57"/>
    <mergeCell ref="AJ60:AJ61"/>
    <mergeCell ref="AG4:AG5"/>
    <mergeCell ref="AG6:AG7"/>
    <mergeCell ref="AG8:AG9"/>
    <mergeCell ref="AG10:AG11"/>
    <mergeCell ref="AG12:AG13"/>
    <mergeCell ref="AG14:AG15"/>
    <mergeCell ref="AG16:AG17"/>
    <mergeCell ref="AG20:AG21"/>
    <mergeCell ref="AG24:AG25"/>
    <mergeCell ref="AG26:AG27"/>
    <mergeCell ref="AG28:AG29"/>
    <mergeCell ref="AG30:AG31"/>
    <mergeCell ref="AG32:AG33"/>
    <mergeCell ref="AG34:AG35"/>
    <mergeCell ref="AG36:AG37"/>
    <mergeCell ref="AG40:AG41"/>
    <mergeCell ref="AH60:AH61"/>
    <mergeCell ref="AI60:AI61"/>
    <mergeCell ref="AG60:AG61"/>
    <mergeCell ref="AI4:AI5"/>
    <mergeCell ref="AI6:AI7"/>
    <mergeCell ref="AH50:AH51"/>
    <mergeCell ref="AH52:AH53"/>
    <mergeCell ref="AG48:AG49"/>
    <mergeCell ref="AH8:AH9"/>
    <mergeCell ref="AH10:AH11"/>
    <mergeCell ref="AH12:AH13"/>
    <mergeCell ref="AG54:AG55"/>
    <mergeCell ref="AK58:AK59"/>
    <mergeCell ref="AF4:AF5"/>
    <mergeCell ref="AF6:AF7"/>
    <mergeCell ref="AF8:AF9"/>
    <mergeCell ref="AF10:AF11"/>
    <mergeCell ref="AF12:AF13"/>
    <mergeCell ref="AF14:AF15"/>
    <mergeCell ref="AF18:AF19"/>
    <mergeCell ref="AF20:AF21"/>
    <mergeCell ref="AF24:AF25"/>
    <mergeCell ref="AF26:AF27"/>
    <mergeCell ref="AF28:AF29"/>
    <mergeCell ref="AF30:AF31"/>
    <mergeCell ref="AF32:AF33"/>
    <mergeCell ref="AF34:AF35"/>
    <mergeCell ref="AF38:AF39"/>
    <mergeCell ref="AF40:AF41"/>
    <mergeCell ref="AJ46:AJ47"/>
    <mergeCell ref="AH48:AH49"/>
    <mergeCell ref="AH54:AH55"/>
    <mergeCell ref="AH56:AH57"/>
    <mergeCell ref="AI48:AI49"/>
    <mergeCell ref="AI50:AI51"/>
    <mergeCell ref="AI52:AI53"/>
    <mergeCell ref="AI54:AI55"/>
    <mergeCell ref="AI56:AI57"/>
    <mergeCell ref="AI46:AI47"/>
    <mergeCell ref="AG46:AG47"/>
    <mergeCell ref="AG23:AJ23"/>
    <mergeCell ref="AH4:AH5"/>
    <mergeCell ref="AH6:AH7"/>
    <mergeCell ref="AJ48:AJ49"/>
    <mergeCell ref="AH46:AH47"/>
    <mergeCell ref="AI8:AI9"/>
    <mergeCell ref="AI10:AI11"/>
    <mergeCell ref="AI12:AI13"/>
    <mergeCell ref="AI14:AI15"/>
    <mergeCell ref="AI16:AI17"/>
    <mergeCell ref="AI20:AI21"/>
    <mergeCell ref="AI24:AI25"/>
    <mergeCell ref="AI26:AI27"/>
    <mergeCell ref="AI28:AI29"/>
    <mergeCell ref="AI30:AI31"/>
    <mergeCell ref="AI32:AI33"/>
    <mergeCell ref="AI34:AI35"/>
    <mergeCell ref="AI36:AI37"/>
    <mergeCell ref="AI40:AI41"/>
    <mergeCell ref="AF46:AF47"/>
    <mergeCell ref="AH14:AH15"/>
    <mergeCell ref="AH16:AH17"/>
    <mergeCell ref="AH20:AH21"/>
    <mergeCell ref="AH24:AH25"/>
    <mergeCell ref="AH26:AH27"/>
    <mergeCell ref="AH28:AH29"/>
    <mergeCell ref="AH30:AH31"/>
    <mergeCell ref="AH32:AH33"/>
    <mergeCell ref="AH34:AH35"/>
    <mergeCell ref="AH36:AH37"/>
    <mergeCell ref="AC23:AF23"/>
    <mergeCell ref="AF54:AF55"/>
    <mergeCell ref="AF58:AF59"/>
    <mergeCell ref="AF60:AF61"/>
    <mergeCell ref="AC4:AC5"/>
    <mergeCell ref="AC6:AC7"/>
    <mergeCell ref="AC8:AC9"/>
    <mergeCell ref="AC10:AC11"/>
    <mergeCell ref="AC12:AC13"/>
    <mergeCell ref="AC14:AC15"/>
    <mergeCell ref="AC18:AC19"/>
    <mergeCell ref="AC20:AC21"/>
    <mergeCell ref="AC24:AC25"/>
    <mergeCell ref="AC26:AC27"/>
    <mergeCell ref="AC28:AC29"/>
    <mergeCell ref="AC30:AC31"/>
    <mergeCell ref="AC32:AC33"/>
    <mergeCell ref="AC34:AC35"/>
    <mergeCell ref="AC38:AC39"/>
    <mergeCell ref="AC40:AC41"/>
    <mergeCell ref="AD48:AD49"/>
    <mergeCell ref="AD54:AD55"/>
    <mergeCell ref="AD58:AD59"/>
    <mergeCell ref="AD60:AD61"/>
    <mergeCell ref="AE48:AE49"/>
    <mergeCell ref="AE50:AE51"/>
    <mergeCell ref="AE52:AE53"/>
    <mergeCell ref="AD52:AD53"/>
    <mergeCell ref="AE54:AE55"/>
    <mergeCell ref="AE4:AE5"/>
    <mergeCell ref="AE6:AE7"/>
    <mergeCell ref="AE8:AE9"/>
    <mergeCell ref="AE10:AE11"/>
    <mergeCell ref="AE58:AE59"/>
    <mergeCell ref="AB56:AB57"/>
    <mergeCell ref="Z58:Z59"/>
    <mergeCell ref="AB46:AB47"/>
    <mergeCell ref="AB4:AB5"/>
    <mergeCell ref="AB6:AB7"/>
    <mergeCell ref="AB8:AB9"/>
    <mergeCell ref="AB10:AB11"/>
    <mergeCell ref="AB12:AB13"/>
    <mergeCell ref="AB16:AB17"/>
    <mergeCell ref="AB18:AB19"/>
    <mergeCell ref="AB20:AB21"/>
    <mergeCell ref="AB24:AB25"/>
    <mergeCell ref="AB26:AB27"/>
    <mergeCell ref="AB28:AB29"/>
    <mergeCell ref="AB30:AB31"/>
    <mergeCell ref="AB32:AB33"/>
    <mergeCell ref="AB36:AB37"/>
    <mergeCell ref="AB38:AB39"/>
    <mergeCell ref="AB40:AB41"/>
    <mergeCell ref="AE46:AE47"/>
    <mergeCell ref="AD4:AD5"/>
    <mergeCell ref="AD6:AD7"/>
    <mergeCell ref="AE12:AE13"/>
    <mergeCell ref="AE14:AE15"/>
    <mergeCell ref="AE18:AE19"/>
    <mergeCell ref="AE20:AE21"/>
    <mergeCell ref="AE24:AE25"/>
    <mergeCell ref="AE26:AE27"/>
    <mergeCell ref="AE28:AE29"/>
    <mergeCell ref="AE30:AE31"/>
    <mergeCell ref="AE32:AE33"/>
    <mergeCell ref="AB52:AB53"/>
    <mergeCell ref="Z8:Z9"/>
    <mergeCell ref="Z10:Z11"/>
    <mergeCell ref="Z12:Z13"/>
    <mergeCell ref="Z16:Z17"/>
    <mergeCell ref="Z18:Z19"/>
    <mergeCell ref="Z20:Z21"/>
    <mergeCell ref="Z24:Z25"/>
    <mergeCell ref="Z26:Z27"/>
    <mergeCell ref="Z28:Z29"/>
    <mergeCell ref="Z30:Z31"/>
    <mergeCell ref="Z32:Z33"/>
    <mergeCell ref="Z36:Z37"/>
    <mergeCell ref="Z38:Z39"/>
    <mergeCell ref="Z40:Z41"/>
    <mergeCell ref="AD46:AD47"/>
    <mergeCell ref="AD50:AD51"/>
    <mergeCell ref="AA36:AA37"/>
    <mergeCell ref="AD32:AD33"/>
    <mergeCell ref="AD34:AD35"/>
    <mergeCell ref="AD38:AD39"/>
    <mergeCell ref="AD40:AD41"/>
    <mergeCell ref="AF48:AF49"/>
    <mergeCell ref="AF50:AF51"/>
    <mergeCell ref="AF52:AF53"/>
    <mergeCell ref="AE34:AE35"/>
    <mergeCell ref="AE38:AE39"/>
    <mergeCell ref="AE40:AE41"/>
    <mergeCell ref="AD8:AD9"/>
    <mergeCell ref="AD10:AD11"/>
    <mergeCell ref="AD12:AD13"/>
    <mergeCell ref="AD14:AD15"/>
    <mergeCell ref="AD18:AD19"/>
    <mergeCell ref="AD20:AD21"/>
    <mergeCell ref="AD24:AD25"/>
    <mergeCell ref="AD26:AD27"/>
    <mergeCell ref="Y46:Y47"/>
    <mergeCell ref="Y23:AB23"/>
    <mergeCell ref="AE60:AE61"/>
    <mergeCell ref="AC46:AC47"/>
    <mergeCell ref="AC48:AC49"/>
    <mergeCell ref="AC50:AC51"/>
    <mergeCell ref="AC52:AC53"/>
    <mergeCell ref="AC54:AC55"/>
    <mergeCell ref="AC58:AC59"/>
    <mergeCell ref="AC60:AC61"/>
    <mergeCell ref="AA16:AA17"/>
    <mergeCell ref="AA18:AA19"/>
    <mergeCell ref="AA20:AA21"/>
    <mergeCell ref="AA24:AA25"/>
    <mergeCell ref="AA26:AA27"/>
    <mergeCell ref="AA28:AA29"/>
    <mergeCell ref="AA30:AA31"/>
    <mergeCell ref="AA32:AA33"/>
    <mergeCell ref="Z4:Z5"/>
    <mergeCell ref="Z6:Z7"/>
    <mergeCell ref="AB58:AB59"/>
    <mergeCell ref="AB60:AB61"/>
    <mergeCell ref="Y4:Y5"/>
    <mergeCell ref="Y6:Y7"/>
    <mergeCell ref="Y8:Y9"/>
    <mergeCell ref="Y10:Y11"/>
    <mergeCell ref="Y12:Y13"/>
    <mergeCell ref="Y16:Y17"/>
    <mergeCell ref="Y18:Y19"/>
    <mergeCell ref="Y20:Y21"/>
    <mergeCell ref="Y24:Y25"/>
    <mergeCell ref="Y26:Y27"/>
    <mergeCell ref="Y28:Y29"/>
    <mergeCell ref="Y30:Y31"/>
    <mergeCell ref="Y32:Y33"/>
    <mergeCell ref="Y36:Y37"/>
    <mergeCell ref="Y38:Y39"/>
    <mergeCell ref="Y40:Y41"/>
    <mergeCell ref="Z52:Z53"/>
    <mergeCell ref="Z56:Z57"/>
    <mergeCell ref="Z46:Z47"/>
    <mergeCell ref="Z48:Z49"/>
    <mergeCell ref="Z50:Z51"/>
    <mergeCell ref="AB50:AB51"/>
    <mergeCell ref="AB48:AB49"/>
    <mergeCell ref="AA4:AA5"/>
    <mergeCell ref="AA6:AA7"/>
    <mergeCell ref="AA8:AA9"/>
    <mergeCell ref="AA10:AA11"/>
    <mergeCell ref="AA12:AA13"/>
    <mergeCell ref="X46:X47"/>
    <mergeCell ref="X48:X49"/>
    <mergeCell ref="X50:X51"/>
    <mergeCell ref="Z60:Z61"/>
    <mergeCell ref="AA48:AA49"/>
    <mergeCell ref="AA50:AA51"/>
    <mergeCell ref="AA52:AA53"/>
    <mergeCell ref="AA56:AA57"/>
    <mergeCell ref="AA58:AA59"/>
    <mergeCell ref="AA60:AA61"/>
    <mergeCell ref="Y48:Y49"/>
    <mergeCell ref="Y50:Y51"/>
    <mergeCell ref="Y52:Y53"/>
    <mergeCell ref="Y56:Y57"/>
    <mergeCell ref="Y58:Y59"/>
    <mergeCell ref="Y60:Y61"/>
    <mergeCell ref="X6:X7"/>
    <mergeCell ref="X8:X9"/>
    <mergeCell ref="X10:X11"/>
    <mergeCell ref="X14:X15"/>
    <mergeCell ref="X16:X17"/>
    <mergeCell ref="X18:X19"/>
    <mergeCell ref="X20:X21"/>
    <mergeCell ref="X24:X25"/>
    <mergeCell ref="X26:X27"/>
    <mergeCell ref="X28:X29"/>
    <mergeCell ref="X30:X31"/>
    <mergeCell ref="X34:X35"/>
    <mergeCell ref="X36:X37"/>
    <mergeCell ref="X38:X39"/>
    <mergeCell ref="X40:X41"/>
    <mergeCell ref="AA46:AA47"/>
    <mergeCell ref="U54:U55"/>
    <mergeCell ref="U56:U57"/>
    <mergeCell ref="U58:U59"/>
    <mergeCell ref="W4:W5"/>
    <mergeCell ref="W6:W7"/>
    <mergeCell ref="W8:W9"/>
    <mergeCell ref="W10:W11"/>
    <mergeCell ref="W14:W15"/>
    <mergeCell ref="W16:W17"/>
    <mergeCell ref="W18:W19"/>
    <mergeCell ref="W20:W21"/>
    <mergeCell ref="W24:W25"/>
    <mergeCell ref="W26:W27"/>
    <mergeCell ref="W28:W29"/>
    <mergeCell ref="W30:W31"/>
    <mergeCell ref="W34:W35"/>
    <mergeCell ref="W36:W37"/>
    <mergeCell ref="W38:W39"/>
    <mergeCell ref="W40:W41"/>
    <mergeCell ref="W48:W49"/>
    <mergeCell ref="W50:W51"/>
    <mergeCell ref="U46:U47"/>
    <mergeCell ref="U48:U49"/>
    <mergeCell ref="U50:U51"/>
    <mergeCell ref="U23:X23"/>
    <mergeCell ref="V8:V9"/>
    <mergeCell ref="X4:X5"/>
    <mergeCell ref="V20:V21"/>
    <mergeCell ref="V24:V25"/>
    <mergeCell ref="V26:V27"/>
    <mergeCell ref="V28:V29"/>
    <mergeCell ref="V30:V31"/>
    <mergeCell ref="X60:X61"/>
    <mergeCell ref="U4:U5"/>
    <mergeCell ref="U6:U7"/>
    <mergeCell ref="U8:U9"/>
    <mergeCell ref="U10:U11"/>
    <mergeCell ref="U14:U15"/>
    <mergeCell ref="U16:U17"/>
    <mergeCell ref="U18:U19"/>
    <mergeCell ref="U20:U21"/>
    <mergeCell ref="U24:U25"/>
    <mergeCell ref="U26:U27"/>
    <mergeCell ref="U28:U29"/>
    <mergeCell ref="U30:U31"/>
    <mergeCell ref="U34:U35"/>
    <mergeCell ref="U36:U37"/>
    <mergeCell ref="U38:U39"/>
    <mergeCell ref="U40:U41"/>
    <mergeCell ref="V54:V55"/>
    <mergeCell ref="V46:V47"/>
    <mergeCell ref="V48:V49"/>
    <mergeCell ref="V50:V51"/>
    <mergeCell ref="X54:X55"/>
    <mergeCell ref="X56:X57"/>
    <mergeCell ref="X58:X59"/>
    <mergeCell ref="V60:V61"/>
    <mergeCell ref="U60:U61"/>
    <mergeCell ref="V56:V57"/>
    <mergeCell ref="V58:V59"/>
    <mergeCell ref="W54:W55"/>
    <mergeCell ref="W56:W57"/>
    <mergeCell ref="W58:W59"/>
    <mergeCell ref="W60:W61"/>
    <mergeCell ref="S4:S5"/>
    <mergeCell ref="S6:S7"/>
    <mergeCell ref="S8:S9"/>
    <mergeCell ref="S12:S13"/>
    <mergeCell ref="S14:S15"/>
    <mergeCell ref="S16:S17"/>
    <mergeCell ref="S18:S19"/>
    <mergeCell ref="S20:S21"/>
    <mergeCell ref="S24:S25"/>
    <mergeCell ref="S26:S27"/>
    <mergeCell ref="S28:S29"/>
    <mergeCell ref="S32:S33"/>
    <mergeCell ref="S34:S35"/>
    <mergeCell ref="S36:S37"/>
    <mergeCell ref="S38:S39"/>
    <mergeCell ref="S40:S41"/>
    <mergeCell ref="W46:W47"/>
    <mergeCell ref="T8:T9"/>
    <mergeCell ref="T12:T13"/>
    <mergeCell ref="T14:T15"/>
    <mergeCell ref="T16:T17"/>
    <mergeCell ref="T18:T19"/>
    <mergeCell ref="T20:T21"/>
    <mergeCell ref="T24:T25"/>
    <mergeCell ref="T26:T27"/>
    <mergeCell ref="V10:V11"/>
    <mergeCell ref="V14:V15"/>
    <mergeCell ref="V16:V17"/>
    <mergeCell ref="V18:V19"/>
    <mergeCell ref="V34:V35"/>
    <mergeCell ref="V36:V37"/>
    <mergeCell ref="V38:V39"/>
    <mergeCell ref="Q8:Q9"/>
    <mergeCell ref="Q12:Q13"/>
    <mergeCell ref="Q14:Q15"/>
    <mergeCell ref="Q16:Q17"/>
    <mergeCell ref="Q18:Q19"/>
    <mergeCell ref="Q20:Q21"/>
    <mergeCell ref="Q24:Q25"/>
    <mergeCell ref="Q26:Q27"/>
    <mergeCell ref="Q28:Q29"/>
    <mergeCell ref="Q32:Q33"/>
    <mergeCell ref="Q34:Q35"/>
    <mergeCell ref="Q36:Q37"/>
    <mergeCell ref="Q38:Q39"/>
    <mergeCell ref="Q40:Q41"/>
    <mergeCell ref="Q58:Q59"/>
    <mergeCell ref="Q60:Q61"/>
    <mergeCell ref="Q23:T23"/>
    <mergeCell ref="R24:R25"/>
    <mergeCell ref="R26:R27"/>
    <mergeCell ref="R28:R29"/>
    <mergeCell ref="R32:R33"/>
    <mergeCell ref="R34:R35"/>
    <mergeCell ref="R36:R37"/>
    <mergeCell ref="R38:R39"/>
    <mergeCell ref="R40:R41"/>
    <mergeCell ref="T28:T29"/>
    <mergeCell ref="T32:T33"/>
    <mergeCell ref="T34:T35"/>
    <mergeCell ref="T36:T37"/>
    <mergeCell ref="T38:T39"/>
    <mergeCell ref="T40:T41"/>
    <mergeCell ref="R54:R55"/>
    <mergeCell ref="R56:R57"/>
    <mergeCell ref="R58:R59"/>
    <mergeCell ref="S48:S49"/>
    <mergeCell ref="S52:S53"/>
    <mergeCell ref="S54:S55"/>
    <mergeCell ref="S56:S57"/>
    <mergeCell ref="S58:S59"/>
    <mergeCell ref="S60:S61"/>
    <mergeCell ref="Q46:Q47"/>
    <mergeCell ref="Q48:Q49"/>
    <mergeCell ref="Q52:Q53"/>
    <mergeCell ref="Q54:Q55"/>
    <mergeCell ref="Q56:Q57"/>
    <mergeCell ref="R46:R47"/>
    <mergeCell ref="R48:R49"/>
    <mergeCell ref="R52:R53"/>
    <mergeCell ref="T54:T55"/>
    <mergeCell ref="T56:T57"/>
    <mergeCell ref="T58:T59"/>
    <mergeCell ref="R60:R61"/>
    <mergeCell ref="T60:T61"/>
    <mergeCell ref="T46:T47"/>
    <mergeCell ref="T48:T49"/>
    <mergeCell ref="T52:T53"/>
    <mergeCell ref="O4:O5"/>
    <mergeCell ref="O6:O7"/>
    <mergeCell ref="O10:O11"/>
    <mergeCell ref="O12:O13"/>
    <mergeCell ref="O14:O15"/>
    <mergeCell ref="O16:O17"/>
    <mergeCell ref="O18:O19"/>
    <mergeCell ref="O20:O21"/>
    <mergeCell ref="O24:O25"/>
    <mergeCell ref="O26:O27"/>
    <mergeCell ref="O30:O31"/>
    <mergeCell ref="O32:O33"/>
    <mergeCell ref="O34:O35"/>
    <mergeCell ref="O36:O37"/>
    <mergeCell ref="O38:O39"/>
    <mergeCell ref="O40:O41"/>
    <mergeCell ref="S46:S47"/>
    <mergeCell ref="R8:R9"/>
    <mergeCell ref="R12:R13"/>
    <mergeCell ref="R14:R15"/>
    <mergeCell ref="R16:R17"/>
    <mergeCell ref="R18:R19"/>
    <mergeCell ref="R20:R21"/>
    <mergeCell ref="Q4:Q5"/>
    <mergeCell ref="Q6:Q7"/>
    <mergeCell ref="P10:P11"/>
    <mergeCell ref="P12:P13"/>
    <mergeCell ref="P14:P15"/>
    <mergeCell ref="P16:P17"/>
    <mergeCell ref="P18:P19"/>
    <mergeCell ref="P20:P21"/>
    <mergeCell ref="P24:P25"/>
    <mergeCell ref="P60:P61"/>
    <mergeCell ref="M4:M5"/>
    <mergeCell ref="M6:M7"/>
    <mergeCell ref="M10:M11"/>
    <mergeCell ref="M12:M13"/>
    <mergeCell ref="M14:M15"/>
    <mergeCell ref="M16:M17"/>
    <mergeCell ref="M18:M19"/>
    <mergeCell ref="M20:M21"/>
    <mergeCell ref="M24:M25"/>
    <mergeCell ref="M26:M27"/>
    <mergeCell ref="M30:M31"/>
    <mergeCell ref="M32:M33"/>
    <mergeCell ref="M34:M35"/>
    <mergeCell ref="M36:M37"/>
    <mergeCell ref="M38:M39"/>
    <mergeCell ref="M40:M41"/>
    <mergeCell ref="N54:N55"/>
    <mergeCell ref="N56:N57"/>
    <mergeCell ref="N60:N61"/>
    <mergeCell ref="O60:O61"/>
    <mergeCell ref="M60:M61"/>
    <mergeCell ref="N24:N25"/>
    <mergeCell ref="N26:N27"/>
    <mergeCell ref="N30:N31"/>
    <mergeCell ref="N32:N33"/>
    <mergeCell ref="N34:N35"/>
    <mergeCell ref="N36:N37"/>
    <mergeCell ref="N38:N39"/>
    <mergeCell ref="N40:N41"/>
    <mergeCell ref="N52:N53"/>
    <mergeCell ref="P52:P53"/>
    <mergeCell ref="P46:P47"/>
    <mergeCell ref="P50:P51"/>
    <mergeCell ref="N10:N11"/>
    <mergeCell ref="N12:N13"/>
    <mergeCell ref="N14:N15"/>
    <mergeCell ref="N16:N17"/>
    <mergeCell ref="N18:N19"/>
    <mergeCell ref="N20:N21"/>
    <mergeCell ref="N50:N51"/>
    <mergeCell ref="I23:L23"/>
    <mergeCell ref="K12:K13"/>
    <mergeCell ref="K14:K15"/>
    <mergeCell ref="K16:K17"/>
    <mergeCell ref="K18:K19"/>
    <mergeCell ref="K20:K21"/>
    <mergeCell ref="K24:K25"/>
    <mergeCell ref="K28:K29"/>
    <mergeCell ref="P26:P27"/>
    <mergeCell ref="P30:P31"/>
    <mergeCell ref="P32:P33"/>
    <mergeCell ref="P34:P35"/>
    <mergeCell ref="P36:P37"/>
    <mergeCell ref="P38:P39"/>
    <mergeCell ref="P40:P41"/>
    <mergeCell ref="P54:P55"/>
    <mergeCell ref="P56:P57"/>
    <mergeCell ref="N58:N59"/>
    <mergeCell ref="O50:O51"/>
    <mergeCell ref="O52:O53"/>
    <mergeCell ref="O54:O55"/>
    <mergeCell ref="O56:O57"/>
    <mergeCell ref="O58:O59"/>
    <mergeCell ref="M50:M51"/>
    <mergeCell ref="M52:M53"/>
    <mergeCell ref="M54:M55"/>
    <mergeCell ref="M56:M57"/>
    <mergeCell ref="M58:M59"/>
    <mergeCell ref="J56:J57"/>
    <mergeCell ref="J58:J59"/>
    <mergeCell ref="K48:K49"/>
    <mergeCell ref="K50:K51"/>
    <mergeCell ref="K52:K53"/>
    <mergeCell ref="P58:P59"/>
    <mergeCell ref="K54:K55"/>
    <mergeCell ref="K56:K57"/>
    <mergeCell ref="K58:K59"/>
    <mergeCell ref="K4:K5"/>
    <mergeCell ref="K8:K9"/>
    <mergeCell ref="K10:K11"/>
    <mergeCell ref="K30:K31"/>
    <mergeCell ref="K32:K33"/>
    <mergeCell ref="K34:K35"/>
    <mergeCell ref="K36:K37"/>
    <mergeCell ref="K38:K39"/>
    <mergeCell ref="K40:K41"/>
    <mergeCell ref="O46:O47"/>
    <mergeCell ref="M46:M47"/>
    <mergeCell ref="M23:P23"/>
    <mergeCell ref="J20:J21"/>
    <mergeCell ref="J24:J25"/>
    <mergeCell ref="J28:J29"/>
    <mergeCell ref="J30:J31"/>
    <mergeCell ref="J32:J33"/>
    <mergeCell ref="J34:J35"/>
    <mergeCell ref="J36:J37"/>
    <mergeCell ref="J38:J39"/>
    <mergeCell ref="J40:J41"/>
    <mergeCell ref="N46:N47"/>
    <mergeCell ref="L8:L9"/>
    <mergeCell ref="L10:L11"/>
    <mergeCell ref="L12:L13"/>
    <mergeCell ref="L14:L15"/>
    <mergeCell ref="L16:L17"/>
    <mergeCell ref="L18:L19"/>
    <mergeCell ref="L20:L21"/>
    <mergeCell ref="L24:L25"/>
    <mergeCell ref="L28:L29"/>
    <mergeCell ref="L30:L31"/>
    <mergeCell ref="I4:I5"/>
    <mergeCell ref="I8:I9"/>
    <mergeCell ref="I10:I11"/>
    <mergeCell ref="I12:I13"/>
    <mergeCell ref="I14:I15"/>
    <mergeCell ref="I16:I17"/>
    <mergeCell ref="I18:I19"/>
    <mergeCell ref="I20:I21"/>
    <mergeCell ref="I24:I25"/>
    <mergeCell ref="I28:I29"/>
    <mergeCell ref="I30:I31"/>
    <mergeCell ref="I32:I33"/>
    <mergeCell ref="I34:I35"/>
    <mergeCell ref="I36:I37"/>
    <mergeCell ref="I38:I39"/>
    <mergeCell ref="I40:I41"/>
    <mergeCell ref="J48:J49"/>
    <mergeCell ref="E60:H60"/>
    <mergeCell ref="E61:H61"/>
    <mergeCell ref="J8:J9"/>
    <mergeCell ref="J10:J11"/>
    <mergeCell ref="J12:J13"/>
    <mergeCell ref="J14:J15"/>
    <mergeCell ref="J16:J17"/>
    <mergeCell ref="J18:J19"/>
    <mergeCell ref="L48:L49"/>
    <mergeCell ref="L50:L51"/>
    <mergeCell ref="L52:L53"/>
    <mergeCell ref="L54:L55"/>
    <mergeCell ref="L56:L57"/>
    <mergeCell ref="L58:L59"/>
    <mergeCell ref="L60:L61"/>
    <mergeCell ref="J50:J51"/>
    <mergeCell ref="J52:J53"/>
    <mergeCell ref="J54:J55"/>
    <mergeCell ref="L32:L33"/>
    <mergeCell ref="L34:L35"/>
    <mergeCell ref="L36:L37"/>
    <mergeCell ref="L38:L39"/>
    <mergeCell ref="L40:L41"/>
    <mergeCell ref="G14:G15"/>
    <mergeCell ref="G16:G17"/>
    <mergeCell ref="G18:G19"/>
    <mergeCell ref="G20:G21"/>
    <mergeCell ref="G26:G27"/>
    <mergeCell ref="G32:G33"/>
    <mergeCell ref="G34:G35"/>
    <mergeCell ref="G40:G41"/>
    <mergeCell ref="E51:H51"/>
    <mergeCell ref="E52:H52"/>
    <mergeCell ref="E53:H53"/>
    <mergeCell ref="E54:H54"/>
    <mergeCell ref="E55:H55"/>
    <mergeCell ref="K60:K61"/>
    <mergeCell ref="E6:E7"/>
    <mergeCell ref="E8:E9"/>
    <mergeCell ref="E10:E11"/>
    <mergeCell ref="E12:E13"/>
    <mergeCell ref="E14:E15"/>
    <mergeCell ref="E16:E17"/>
    <mergeCell ref="E18:E19"/>
    <mergeCell ref="E20:E21"/>
    <mergeCell ref="E26:E27"/>
    <mergeCell ref="E28:E29"/>
    <mergeCell ref="E30:E31"/>
    <mergeCell ref="E32:E33"/>
    <mergeCell ref="E34:E35"/>
    <mergeCell ref="E36:E37"/>
    <mergeCell ref="E38:E39"/>
    <mergeCell ref="E40:E41"/>
    <mergeCell ref="I48:I49"/>
    <mergeCell ref="I50:I51"/>
    <mergeCell ref="I52:I53"/>
    <mergeCell ref="E56:H56"/>
    <mergeCell ref="E57:H57"/>
    <mergeCell ref="I54:I55"/>
    <mergeCell ref="I56:I57"/>
    <mergeCell ref="E58:H58"/>
    <mergeCell ref="E59:H59"/>
    <mergeCell ref="I58:I59"/>
    <mergeCell ref="I60:I61"/>
    <mergeCell ref="E46:H46"/>
    <mergeCell ref="E47:H47"/>
    <mergeCell ref="E48:H48"/>
    <mergeCell ref="E49:H49"/>
    <mergeCell ref="E50:H50"/>
    <mergeCell ref="J60:J61"/>
    <mergeCell ref="G6:G7"/>
    <mergeCell ref="G8:G9"/>
    <mergeCell ref="A35:D35"/>
    <mergeCell ref="A36:D36"/>
    <mergeCell ref="A37:D37"/>
    <mergeCell ref="A38:D38"/>
    <mergeCell ref="A39:D39"/>
    <mergeCell ref="A40:D40"/>
    <mergeCell ref="A41:D41"/>
    <mergeCell ref="A43:AZ43"/>
    <mergeCell ref="E45:H45"/>
    <mergeCell ref="I45:L45"/>
    <mergeCell ref="M45:P45"/>
    <mergeCell ref="Q45:T45"/>
    <mergeCell ref="U45:X45"/>
    <mergeCell ref="Y45:AB45"/>
    <mergeCell ref="AC45:AF45"/>
    <mergeCell ref="AG45:AJ45"/>
    <mergeCell ref="AK45:AN45"/>
    <mergeCell ref="F34:F35"/>
    <mergeCell ref="F36:F37"/>
    <mergeCell ref="F38:F39"/>
    <mergeCell ref="F40:F41"/>
    <mergeCell ref="H34:H35"/>
    <mergeCell ref="H36:H37"/>
    <mergeCell ref="H38:H39"/>
    <mergeCell ref="H40:H41"/>
    <mergeCell ref="AS40:AS41"/>
    <mergeCell ref="AV40:AV41"/>
    <mergeCell ref="AZ40:AZ41"/>
    <mergeCell ref="AA38:AA39"/>
    <mergeCell ref="AA40:AA41"/>
    <mergeCell ref="V40:V41"/>
    <mergeCell ref="AH40:AH41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F26:F27"/>
    <mergeCell ref="F28:F29"/>
    <mergeCell ref="F30:F31"/>
    <mergeCell ref="F32:F33"/>
    <mergeCell ref="H26:H27"/>
    <mergeCell ref="H28:H29"/>
    <mergeCell ref="H30:H31"/>
    <mergeCell ref="A34:D34"/>
    <mergeCell ref="H32:H33"/>
    <mergeCell ref="G28:G29"/>
    <mergeCell ref="G30:G31"/>
    <mergeCell ref="G36:G37"/>
    <mergeCell ref="G38:G39"/>
    <mergeCell ref="AD28:AD29"/>
    <mergeCell ref="AD30:AD31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3:D23"/>
    <mergeCell ref="E23:H23"/>
    <mergeCell ref="F8:F9"/>
    <mergeCell ref="F10:F11"/>
    <mergeCell ref="F12:F13"/>
    <mergeCell ref="F14:F15"/>
    <mergeCell ref="F16:F17"/>
    <mergeCell ref="F18:F19"/>
    <mergeCell ref="F20:F21"/>
    <mergeCell ref="H8:H9"/>
    <mergeCell ref="H10:H11"/>
    <mergeCell ref="H12:H13"/>
    <mergeCell ref="H14:H15"/>
    <mergeCell ref="H16:H17"/>
    <mergeCell ref="H18:H19"/>
    <mergeCell ref="H20:H21"/>
    <mergeCell ref="G10:G11"/>
    <mergeCell ref="G12:G13"/>
    <mergeCell ref="A24:D24"/>
    <mergeCell ref="A1:AZ1"/>
    <mergeCell ref="B2:K2"/>
    <mergeCell ref="A3:D3"/>
    <mergeCell ref="E3:H3"/>
    <mergeCell ref="I3:L3"/>
    <mergeCell ref="M3:P3"/>
    <mergeCell ref="Q3:T3"/>
    <mergeCell ref="U3:X3"/>
    <mergeCell ref="Y3:AB3"/>
    <mergeCell ref="AC3:AF3"/>
    <mergeCell ref="AG3:AJ3"/>
    <mergeCell ref="AK3:AN3"/>
    <mergeCell ref="AO3:AR3"/>
    <mergeCell ref="A4:D4"/>
    <mergeCell ref="A5:D5"/>
    <mergeCell ref="A6:D6"/>
    <mergeCell ref="A7:D7"/>
    <mergeCell ref="F6:F7"/>
    <mergeCell ref="H6:H7"/>
    <mergeCell ref="J4:J5"/>
    <mergeCell ref="L4:L5"/>
    <mergeCell ref="N4:N5"/>
    <mergeCell ref="N6:N7"/>
    <mergeCell ref="P4:P5"/>
    <mergeCell ref="P6:P7"/>
    <mergeCell ref="R4:R5"/>
    <mergeCell ref="R6:R7"/>
    <mergeCell ref="T4:T5"/>
    <mergeCell ref="T6:T7"/>
    <mergeCell ref="V4:V5"/>
    <mergeCell ref="V6:V7"/>
  </mergeCells>
  <phoneticPr fontId="52"/>
  <conditionalFormatting sqref="L12:N12 P14:R14 T16:V16 X18:Z18 AB20:AD20 AJ20 AF20:AH20 AO4:AO21 H12:J12 H6 I4 E8:F8 E20:F20 E18:F18 E16:F16 E14:F14 E12:F12 E10:F10 E6:F6 H8:J8 H20:J20 H18:J18 H16:J16 H14:J14 H10:J10 L8 M6 M4 L20:N20 L18:N18 L16:N16 L14:N14 L10:N10 P10 Q6 Q8 Q4 P20:R20 P18:R18 P16:R16 P12:R12 T12 U6 U10 U8 U4 T20:V20 T18:V18 T14:V14 X14 Y6 Y12 Y10 Y8 Y4 X20:Z20 X16:Z16 AB16 AC6 AC14 AC12 AC10 AC8 AC4 AB18:AD18 AF18 AG6 AG16 AG14 AG12 AG10 AG8 AG4 AK18 AK16 AK14 AK12 AK10 AK8 AK4 AK6">
    <cfRule type="cellIs" dxfId="73" priority="80" stopIfTrue="1" operator="equal">
      <formula>"H"</formula>
    </cfRule>
  </conditionalFormatting>
  <conditionalFormatting sqref="I24:I25 AC28:AC35 Y28:Y33 U28:U31 M24:M26 AG28:AG37 Q28:Q29 Q24:Q26 U24:U26 Y24:Y26 AC24:AC26 AG24:AG26 AK24:AK26 AK28:AK39">
    <cfRule type="cellIs" dxfId="72" priority="76" stopIfTrue="1" operator="equal">
      <formula>"H"</formula>
    </cfRule>
    <cfRule type="cellIs" dxfId="71" priority="78" stopIfTrue="1" operator="equal">
      <formula>"H"</formula>
    </cfRule>
  </conditionalFormatting>
  <conditionalFormatting sqref="H26:H40 E26:F40">
    <cfRule type="cellIs" dxfId="70" priority="75" stopIfTrue="1" operator="equal">
      <formula>"H"</formula>
    </cfRule>
  </conditionalFormatting>
  <conditionalFormatting sqref="L28:L40 I28:J40">
    <cfRule type="cellIs" dxfId="69" priority="74" stopIfTrue="1" operator="equal">
      <formula>"H"</formula>
    </cfRule>
  </conditionalFormatting>
  <conditionalFormatting sqref="P30:P40 M30:N40">
    <cfRule type="cellIs" dxfId="68" priority="73" stopIfTrue="1" operator="equal">
      <formula>"H"</formula>
    </cfRule>
  </conditionalFormatting>
  <conditionalFormatting sqref="T32:T40 Q32:R40">
    <cfRule type="cellIs" dxfId="67" priority="72" stopIfTrue="1" operator="equal">
      <formula>"H"</formula>
    </cfRule>
  </conditionalFormatting>
  <conditionalFormatting sqref="X34:X40 U34:V40">
    <cfRule type="cellIs" dxfId="66" priority="71" stopIfTrue="1" operator="equal">
      <formula>"H"</formula>
    </cfRule>
  </conditionalFormatting>
  <conditionalFormatting sqref="AB36:AB40 Y36:Z40">
    <cfRule type="cellIs" dxfId="65" priority="70" stopIfTrue="1" operator="equal">
      <formula>"H"</formula>
    </cfRule>
  </conditionalFormatting>
  <conditionalFormatting sqref="AF38:AF40 AC38:AD40">
    <cfRule type="cellIs" dxfId="64" priority="69" stopIfTrue="1" operator="equal">
      <formula>"H"</formula>
    </cfRule>
  </conditionalFormatting>
  <conditionalFormatting sqref="AJ40 AG40:AH40">
    <cfRule type="cellIs" dxfId="63" priority="68" stopIfTrue="1" operator="equal">
      <formula>"H"</formula>
    </cfRule>
  </conditionalFormatting>
  <conditionalFormatting sqref="AK48:AK59 AG48:AG57 AC48:AC55 Y48:Y53 Q48:Q49 M46 U48:U51 Q46 U46 Y46 AC46 AG46 AK46">
    <cfRule type="cellIs" dxfId="62" priority="66" stopIfTrue="1" operator="equal">
      <formula>"H"</formula>
    </cfRule>
    <cfRule type="cellIs" dxfId="61" priority="67" stopIfTrue="1" operator="equal">
      <formula>"H"</formula>
    </cfRule>
  </conditionalFormatting>
  <conditionalFormatting sqref="L48:L61 I48:J61">
    <cfRule type="cellIs" dxfId="60" priority="65" stopIfTrue="1" operator="equal">
      <formula>"H"</formula>
    </cfRule>
  </conditionalFormatting>
  <conditionalFormatting sqref="P50:P61 M50:N61">
    <cfRule type="cellIs" dxfId="59" priority="64" stopIfTrue="1" operator="equal">
      <formula>"H"</formula>
    </cfRule>
  </conditionalFormatting>
  <conditionalFormatting sqref="T52:T61 Q52:R61">
    <cfRule type="cellIs" dxfId="58" priority="63" stopIfTrue="1" operator="equal">
      <formula>"H"</formula>
    </cfRule>
  </conditionalFormatting>
  <conditionalFormatting sqref="X54:X61 U54:V61">
    <cfRule type="cellIs" dxfId="57" priority="62" stopIfTrue="1" operator="equal">
      <formula>"H"</formula>
    </cfRule>
  </conditionalFormatting>
  <conditionalFormatting sqref="AB56:AB61 Y56:Z61">
    <cfRule type="cellIs" dxfId="56" priority="61" stopIfTrue="1" operator="equal">
      <formula>"H"</formula>
    </cfRule>
  </conditionalFormatting>
  <conditionalFormatting sqref="AF58:AF61 AC58:AD61">
    <cfRule type="cellIs" dxfId="55" priority="60" stopIfTrue="1" operator="equal">
      <formula>"H"</formula>
    </cfRule>
  </conditionalFormatting>
  <conditionalFormatting sqref="AG60:AH61 AJ60:AJ61">
    <cfRule type="cellIs" dxfId="54" priority="59" stopIfTrue="1" operator="equal">
      <formula>"H"</formula>
    </cfRule>
  </conditionalFormatting>
  <conditionalFormatting sqref="M46:M47 AK46:AK47 AG46:AG47 AC46:AC47 U46:U47 Q46:Q47 Y46:Y47">
    <cfRule type="cellIs" dxfId="53" priority="56" stopIfTrue="1" operator="equal">
      <formula>"H"</formula>
    </cfRule>
    <cfRule type="cellIs" dxfId="52" priority="57" stopIfTrue="1" operator="equal">
      <formula>"H"</formula>
    </cfRule>
  </conditionalFormatting>
  <conditionalFormatting sqref="Q48 U48 Y48 AC48 AG48 AK48">
    <cfRule type="cellIs" dxfId="51" priority="54" stopIfTrue="1" operator="equal">
      <formula>"H"</formula>
    </cfRule>
    <cfRule type="cellIs" dxfId="50" priority="55" stopIfTrue="1" operator="equal">
      <formula>"H"</formula>
    </cfRule>
  </conditionalFormatting>
  <conditionalFormatting sqref="AG50:AG51 AC50:AC51 Y50:Y51 AK50:AK51 U50:U51">
    <cfRule type="cellIs" dxfId="49" priority="52" stopIfTrue="1" operator="equal">
      <formula>"H"</formula>
    </cfRule>
    <cfRule type="cellIs" dxfId="48" priority="53" stopIfTrue="1" operator="equal">
      <formula>"H"</formula>
    </cfRule>
  </conditionalFormatting>
  <conditionalFormatting sqref="AG52:AG53 AC52:AC53 Y52:Y53 AK52:AK53">
    <cfRule type="cellIs" dxfId="47" priority="50" stopIfTrue="1" operator="equal">
      <formula>"H"</formula>
    </cfRule>
    <cfRule type="cellIs" dxfId="46" priority="51" stopIfTrue="1" operator="equal">
      <formula>"H"</formula>
    </cfRule>
  </conditionalFormatting>
  <conditionalFormatting sqref="AG54:AG55 AC54:AC55 AK54:AK55">
    <cfRule type="cellIs" dxfId="45" priority="48" stopIfTrue="1" operator="equal">
      <formula>"H"</formula>
    </cfRule>
    <cfRule type="cellIs" dxfId="44" priority="49" stopIfTrue="1" operator="equal">
      <formula>"H"</formula>
    </cfRule>
  </conditionalFormatting>
  <conditionalFormatting sqref="AG56:AG57 AK56:AK57">
    <cfRule type="cellIs" dxfId="43" priority="46" stopIfTrue="1" operator="equal">
      <formula>"H"</formula>
    </cfRule>
    <cfRule type="cellIs" dxfId="42" priority="47" stopIfTrue="1" operator="equal">
      <formula>"H"</formula>
    </cfRule>
  </conditionalFormatting>
  <conditionalFormatting sqref="AK58:AK59">
    <cfRule type="cellIs" dxfId="41" priority="44" stopIfTrue="1" operator="equal">
      <formula>"H"</formula>
    </cfRule>
    <cfRule type="cellIs" dxfId="40" priority="45" stopIfTrue="1" operator="equal">
      <formula>"H"</formula>
    </cfRule>
  </conditionalFormatting>
  <conditionalFormatting sqref="I24:I25">
    <cfRule type="cellIs" dxfId="39" priority="41" stopIfTrue="1" operator="equal">
      <formula>"H"</formula>
    </cfRule>
  </conditionalFormatting>
  <conditionalFormatting sqref="M24:M27">
    <cfRule type="cellIs" dxfId="38" priority="40" stopIfTrue="1" operator="equal">
      <formula>"H"</formula>
    </cfRule>
  </conditionalFormatting>
  <conditionalFormatting sqref="U30:U31">
    <cfRule type="cellIs" dxfId="37" priority="39" stopIfTrue="1" operator="equal">
      <formula>"H"</formula>
    </cfRule>
  </conditionalFormatting>
  <conditionalFormatting sqref="Y24:Y33">
    <cfRule type="cellIs" dxfId="36" priority="38" stopIfTrue="1" operator="equal">
      <formula>"H"</formula>
    </cfRule>
  </conditionalFormatting>
  <conditionalFormatting sqref="AC24:AC35">
    <cfRule type="cellIs" dxfId="35" priority="37" stopIfTrue="1" operator="equal">
      <formula>"H"</formula>
    </cfRule>
  </conditionalFormatting>
  <conditionalFormatting sqref="AG24:AG37">
    <cfRule type="cellIs" dxfId="34" priority="36" stopIfTrue="1" operator="equal">
      <formula>"H"</formula>
    </cfRule>
  </conditionalFormatting>
  <conditionalFormatting sqref="AK36:AK39">
    <cfRule type="cellIs" dxfId="33" priority="35" stopIfTrue="1" operator="equal">
      <formula>"H"</formula>
    </cfRule>
  </conditionalFormatting>
  <conditionalFormatting sqref="I4:I5 AC8:AC15 Y8:Y13 U8:U11 M4:M6 AG8:AG17 Q8:Q9 Q4:Q6 U4:U6 Y4:Y6 AC4:AC6 AG4:AG6 AK4:AK6 AK8:AK19">
    <cfRule type="cellIs" dxfId="32" priority="33" stopIfTrue="1" operator="equal">
      <formula>"H"</formula>
    </cfRule>
    <cfRule type="cellIs" dxfId="31" priority="34" stopIfTrue="1" operator="equal">
      <formula>"H"</formula>
    </cfRule>
  </conditionalFormatting>
  <conditionalFormatting sqref="H6:H21 E6:F21">
    <cfRule type="cellIs" dxfId="30" priority="32" stopIfTrue="1" operator="equal">
      <formula>"H"</formula>
    </cfRule>
  </conditionalFormatting>
  <conditionalFormatting sqref="L8:L21 I8:J21">
    <cfRule type="cellIs" dxfId="29" priority="31" stopIfTrue="1" operator="equal">
      <formula>"H"</formula>
    </cfRule>
  </conditionalFormatting>
  <conditionalFormatting sqref="P10:P21 M10:N21">
    <cfRule type="cellIs" dxfId="28" priority="30" stopIfTrue="1" operator="equal">
      <formula>"H"</formula>
    </cfRule>
  </conditionalFormatting>
  <conditionalFormatting sqref="T12:T21 Q12:R21">
    <cfRule type="cellIs" dxfId="27" priority="29" stopIfTrue="1" operator="equal">
      <formula>"H"</formula>
    </cfRule>
  </conditionalFormatting>
  <conditionalFormatting sqref="X14:X21 U14:V21">
    <cfRule type="cellIs" dxfId="26" priority="28" stopIfTrue="1" operator="equal">
      <formula>"H"</formula>
    </cfRule>
  </conditionalFormatting>
  <conditionalFormatting sqref="AB16:AB21 Y16:Z21">
    <cfRule type="cellIs" dxfId="25" priority="27" stopIfTrue="1" operator="equal">
      <formula>"H"</formula>
    </cfRule>
  </conditionalFormatting>
  <conditionalFormatting sqref="AC18:AD21 AF18:AF21">
    <cfRule type="cellIs" dxfId="24" priority="26" stopIfTrue="1" operator="equal">
      <formula>"H"</formula>
    </cfRule>
  </conditionalFormatting>
  <conditionalFormatting sqref="AG20:AH21 AJ20:AJ21">
    <cfRule type="cellIs" dxfId="23" priority="25" stopIfTrue="1" operator="equal">
      <formula>"H"</formula>
    </cfRule>
  </conditionalFormatting>
  <conditionalFormatting sqref="I4:I5">
    <cfRule type="cellIs" dxfId="22" priority="24" stopIfTrue="1" operator="equal">
      <formula>"H"</formula>
    </cfRule>
  </conditionalFormatting>
  <conditionalFormatting sqref="M4:M7">
    <cfRule type="cellIs" dxfId="21" priority="23" stopIfTrue="1" operator="equal">
      <formula>"H"</formula>
    </cfRule>
  </conditionalFormatting>
  <conditionalFormatting sqref="U10:U11">
    <cfRule type="cellIs" dxfId="20" priority="22" stopIfTrue="1" operator="equal">
      <formula>"H"</formula>
    </cfRule>
  </conditionalFormatting>
  <conditionalFormatting sqref="Y4:Y13">
    <cfRule type="cellIs" dxfId="19" priority="21" stopIfTrue="1" operator="equal">
      <formula>"H"</formula>
    </cfRule>
  </conditionalFormatting>
  <conditionalFormatting sqref="AC4:AC15">
    <cfRule type="cellIs" dxfId="18" priority="20" stopIfTrue="1" operator="equal">
      <formula>"H"</formula>
    </cfRule>
  </conditionalFormatting>
  <conditionalFormatting sqref="AG4:AG17">
    <cfRule type="cellIs" dxfId="17" priority="19" stopIfTrue="1" operator="equal">
      <formula>"H"</formula>
    </cfRule>
  </conditionalFormatting>
  <conditionalFormatting sqref="AK16:AK19">
    <cfRule type="cellIs" dxfId="16" priority="18" stopIfTrue="1" operator="equal">
      <formula>"H"</formula>
    </cfRule>
  </conditionalFormatting>
  <conditionalFormatting sqref="M46:M47 AG50:AG57 AC50:AC55 Y50:Y53 Q46:Q48 AK50:AK59 U50:U51 U46:U48 Y46:Y48 AC46:AC48 AG46:AG48 AK46:AK48">
    <cfRule type="cellIs" dxfId="15" priority="16" stopIfTrue="1" operator="equal">
      <formula>"H"</formula>
    </cfRule>
    <cfRule type="cellIs" dxfId="14" priority="17" stopIfTrue="1" operator="equal">
      <formula>"H"</formula>
    </cfRule>
  </conditionalFormatting>
  <conditionalFormatting sqref="L48:L61 I48:J61">
    <cfRule type="cellIs" dxfId="13" priority="15" stopIfTrue="1" operator="equal">
      <formula>"H"</formula>
    </cfRule>
  </conditionalFormatting>
  <conditionalFormatting sqref="P50:P61 M50:N61">
    <cfRule type="cellIs" dxfId="12" priority="14" stopIfTrue="1" operator="equal">
      <formula>"H"</formula>
    </cfRule>
  </conditionalFormatting>
  <conditionalFormatting sqref="T52:T61 Q52:R61">
    <cfRule type="cellIs" dxfId="11" priority="13" stopIfTrue="1" operator="equal">
      <formula>"H"</formula>
    </cfRule>
  </conditionalFormatting>
  <conditionalFormatting sqref="X54:X61 U54:V61">
    <cfRule type="cellIs" dxfId="10" priority="12" stopIfTrue="1" operator="equal">
      <formula>"H"</formula>
    </cfRule>
  </conditionalFormatting>
  <conditionalFormatting sqref="AB56:AB61 Y56:Z61">
    <cfRule type="cellIs" dxfId="9" priority="11" stopIfTrue="1" operator="equal">
      <formula>"H"</formula>
    </cfRule>
  </conditionalFormatting>
  <conditionalFormatting sqref="AF58:AF61 AC58:AD61">
    <cfRule type="cellIs" dxfId="8" priority="10" stopIfTrue="1" operator="equal">
      <formula>"H"</formula>
    </cfRule>
  </conditionalFormatting>
  <conditionalFormatting sqref="AG60:AH61 AJ60:AJ61">
    <cfRule type="cellIs" dxfId="7" priority="9" stopIfTrue="1" operator="equal">
      <formula>"H"</formula>
    </cfRule>
  </conditionalFormatting>
  <conditionalFormatting sqref="M46:M47">
    <cfRule type="cellIs" dxfId="6" priority="7" stopIfTrue="1" operator="equal">
      <formula>"H"</formula>
    </cfRule>
  </conditionalFormatting>
  <conditionalFormatting sqref="Q46:Q49">
    <cfRule type="cellIs" dxfId="5" priority="6" stopIfTrue="1" operator="equal">
      <formula>"H"</formula>
    </cfRule>
  </conditionalFormatting>
  <conditionalFormatting sqref="Y52:Y53">
    <cfRule type="cellIs" dxfId="4" priority="5" stopIfTrue="1" operator="equal">
      <formula>"H"</formula>
    </cfRule>
  </conditionalFormatting>
  <conditionalFormatting sqref="AC46:AC55">
    <cfRule type="cellIs" dxfId="3" priority="4" stopIfTrue="1" operator="equal">
      <formula>"H"</formula>
    </cfRule>
  </conditionalFormatting>
  <conditionalFormatting sqref="AG46:AG57">
    <cfRule type="cellIs" dxfId="2" priority="3" stopIfTrue="1" operator="equal">
      <formula>"H"</formula>
    </cfRule>
  </conditionalFormatting>
  <conditionalFormatting sqref="AK46:AK59">
    <cfRule type="cellIs" dxfId="1" priority="2" stopIfTrue="1" operator="equal">
      <formula>"H"</formula>
    </cfRule>
  </conditionalFormatting>
  <printOptions horizontalCentered="1" verticalCentered="1"/>
  <pageMargins left="0" right="0" top="0" bottom="0" header="0" footer="0"/>
  <pageSetup paperSize="9" scale="58" orientation="landscape" r:id="rId1"/>
  <headerFooter alignWithMargins="0"/>
  <ignoredErrors>
    <ignoredError sqref="I4:AN15 I24:AN41 M47:AN47 I16:AN21 M46:N46 O46:P46 Q46:U46 W46 Y46:Z46 AA46:AB46 AC46:AD46 AE46:AF46 AG46 AI46 AK46:AL46 AM46:AN46 M53:AN53 M48:Q49 U49:AN49 T48:V48 W48:X48 Y48 AA48 AC48:AD48 AE48:AF48 AG48:AH48 AI48:AJ48 AK48 AM48 M50:U51 Y51:AN51 X50:Z50 AA50:AB50 AC50 AE50 AG50:AH50 AI50:AJ50 AK50:AL50 AM50:AN50 M52:Z52 AA52:AB52 AC52:AD52 AE52:AF52 AG52 AI52 AK52:AL52 AM52:AN52 M55:AN55 M54:AH54 AI54:AJ54 AK54 AM54 M60:AN61 M56:AG57 AK57:AN57 AJ56:AL56 AM56:AN56 M58:AK59 R48 V50 AH56 AL58 AN58" unlockedFormula="1"/>
    <ignoredError sqref="AV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7"/>
  <sheetViews>
    <sheetView workbookViewId="0">
      <selection activeCell="AX60" sqref="AX60:AX61"/>
    </sheetView>
  </sheetViews>
  <sheetFormatPr defaultColWidth="9" defaultRowHeight="13.5" x14ac:dyDescent="0.15"/>
  <cols>
    <col min="1" max="1" width="5.375" style="10" customWidth="1"/>
    <col min="2" max="2" width="19.5" style="11" customWidth="1"/>
    <col min="3" max="256" width="9" style="11"/>
    <col min="257" max="257" width="19.5" style="11" customWidth="1"/>
    <col min="258" max="258" width="5.375" style="11" customWidth="1"/>
    <col min="259" max="512" width="9" style="11"/>
    <col min="513" max="513" width="19.5" style="11" customWidth="1"/>
    <col min="514" max="514" width="5.375" style="11" customWidth="1"/>
    <col min="515" max="768" width="9" style="11"/>
    <col min="769" max="769" width="19.5" style="11" customWidth="1"/>
    <col min="770" max="770" width="5.375" style="11" customWidth="1"/>
    <col min="771" max="1024" width="9" style="11"/>
    <col min="1025" max="1025" width="19.5" style="11" customWidth="1"/>
    <col min="1026" max="1026" width="5.375" style="11" customWidth="1"/>
    <col min="1027" max="1280" width="9" style="11"/>
    <col min="1281" max="1281" width="19.5" style="11" customWidth="1"/>
    <col min="1282" max="1282" width="5.375" style="11" customWidth="1"/>
    <col min="1283" max="1536" width="9" style="11"/>
    <col min="1537" max="1537" width="19.5" style="11" customWidth="1"/>
    <col min="1538" max="1538" width="5.375" style="11" customWidth="1"/>
    <col min="1539" max="1792" width="9" style="11"/>
    <col min="1793" max="1793" width="19.5" style="11" customWidth="1"/>
    <col min="1794" max="1794" width="5.375" style="11" customWidth="1"/>
    <col min="1795" max="2048" width="9" style="11"/>
    <col min="2049" max="2049" width="19.5" style="11" customWidth="1"/>
    <col min="2050" max="2050" width="5.375" style="11" customWidth="1"/>
    <col min="2051" max="2304" width="9" style="11"/>
    <col min="2305" max="2305" width="19.5" style="11" customWidth="1"/>
    <col min="2306" max="2306" width="5.375" style="11" customWidth="1"/>
    <col min="2307" max="2560" width="9" style="11"/>
    <col min="2561" max="2561" width="19.5" style="11" customWidth="1"/>
    <col min="2562" max="2562" width="5.375" style="11" customWidth="1"/>
    <col min="2563" max="2816" width="9" style="11"/>
    <col min="2817" max="2817" width="19.5" style="11" customWidth="1"/>
    <col min="2818" max="2818" width="5.375" style="11" customWidth="1"/>
    <col min="2819" max="3072" width="9" style="11"/>
    <col min="3073" max="3073" width="19.5" style="11" customWidth="1"/>
    <col min="3074" max="3074" width="5.375" style="11" customWidth="1"/>
    <col min="3075" max="3328" width="9" style="11"/>
    <col min="3329" max="3329" width="19.5" style="11" customWidth="1"/>
    <col min="3330" max="3330" width="5.375" style="11" customWidth="1"/>
    <col min="3331" max="3584" width="9" style="11"/>
    <col min="3585" max="3585" width="19.5" style="11" customWidth="1"/>
    <col min="3586" max="3586" width="5.375" style="11" customWidth="1"/>
    <col min="3587" max="3840" width="9" style="11"/>
    <col min="3841" max="3841" width="19.5" style="11" customWidth="1"/>
    <col min="3842" max="3842" width="5.375" style="11" customWidth="1"/>
    <col min="3843" max="4096" width="9" style="11"/>
    <col min="4097" max="4097" width="19.5" style="11" customWidth="1"/>
    <col min="4098" max="4098" width="5.375" style="11" customWidth="1"/>
    <col min="4099" max="4352" width="9" style="11"/>
    <col min="4353" max="4353" width="19.5" style="11" customWidth="1"/>
    <col min="4354" max="4354" width="5.375" style="11" customWidth="1"/>
    <col min="4355" max="4608" width="9" style="11"/>
    <col min="4609" max="4609" width="19.5" style="11" customWidth="1"/>
    <col min="4610" max="4610" width="5.375" style="11" customWidth="1"/>
    <col min="4611" max="4864" width="9" style="11"/>
    <col min="4865" max="4865" width="19.5" style="11" customWidth="1"/>
    <col min="4866" max="4866" width="5.375" style="11" customWidth="1"/>
    <col min="4867" max="5120" width="9" style="11"/>
    <col min="5121" max="5121" width="19.5" style="11" customWidth="1"/>
    <col min="5122" max="5122" width="5.375" style="11" customWidth="1"/>
    <col min="5123" max="5376" width="9" style="11"/>
    <col min="5377" max="5377" width="19.5" style="11" customWidth="1"/>
    <col min="5378" max="5378" width="5.375" style="11" customWidth="1"/>
    <col min="5379" max="5632" width="9" style="11"/>
    <col min="5633" max="5633" width="19.5" style="11" customWidth="1"/>
    <col min="5634" max="5634" width="5.375" style="11" customWidth="1"/>
    <col min="5635" max="5888" width="9" style="11"/>
    <col min="5889" max="5889" width="19.5" style="11" customWidth="1"/>
    <col min="5890" max="5890" width="5.375" style="11" customWidth="1"/>
    <col min="5891" max="6144" width="9" style="11"/>
    <col min="6145" max="6145" width="19.5" style="11" customWidth="1"/>
    <col min="6146" max="6146" width="5.375" style="11" customWidth="1"/>
    <col min="6147" max="6400" width="9" style="11"/>
    <col min="6401" max="6401" width="19.5" style="11" customWidth="1"/>
    <col min="6402" max="6402" width="5.375" style="11" customWidth="1"/>
    <col min="6403" max="6656" width="9" style="11"/>
    <col min="6657" max="6657" width="19.5" style="11" customWidth="1"/>
    <col min="6658" max="6658" width="5.375" style="11" customWidth="1"/>
    <col min="6659" max="6912" width="9" style="11"/>
    <col min="6913" max="6913" width="19.5" style="11" customWidth="1"/>
    <col min="6914" max="6914" width="5.375" style="11" customWidth="1"/>
    <col min="6915" max="7168" width="9" style="11"/>
    <col min="7169" max="7169" width="19.5" style="11" customWidth="1"/>
    <col min="7170" max="7170" width="5.375" style="11" customWidth="1"/>
    <col min="7171" max="7424" width="9" style="11"/>
    <col min="7425" max="7425" width="19.5" style="11" customWidth="1"/>
    <col min="7426" max="7426" width="5.375" style="11" customWidth="1"/>
    <col min="7427" max="7680" width="9" style="11"/>
    <col min="7681" max="7681" width="19.5" style="11" customWidth="1"/>
    <col min="7682" max="7682" width="5.375" style="11" customWidth="1"/>
    <col min="7683" max="7936" width="9" style="11"/>
    <col min="7937" max="7937" width="19.5" style="11" customWidth="1"/>
    <col min="7938" max="7938" width="5.375" style="11" customWidth="1"/>
    <col min="7939" max="8192" width="9" style="11"/>
    <col min="8193" max="8193" width="19.5" style="11" customWidth="1"/>
    <col min="8194" max="8194" width="5.375" style="11" customWidth="1"/>
    <col min="8195" max="8448" width="9" style="11"/>
    <col min="8449" max="8449" width="19.5" style="11" customWidth="1"/>
    <col min="8450" max="8450" width="5.375" style="11" customWidth="1"/>
    <col min="8451" max="8704" width="9" style="11"/>
    <col min="8705" max="8705" width="19.5" style="11" customWidth="1"/>
    <col min="8706" max="8706" width="5.375" style="11" customWidth="1"/>
    <col min="8707" max="8960" width="9" style="11"/>
    <col min="8961" max="8961" width="19.5" style="11" customWidth="1"/>
    <col min="8962" max="8962" width="5.375" style="11" customWidth="1"/>
    <col min="8963" max="9216" width="9" style="11"/>
    <col min="9217" max="9217" width="19.5" style="11" customWidth="1"/>
    <col min="9218" max="9218" width="5.375" style="11" customWidth="1"/>
    <col min="9219" max="9472" width="9" style="11"/>
    <col min="9473" max="9473" width="19.5" style="11" customWidth="1"/>
    <col min="9474" max="9474" width="5.375" style="11" customWidth="1"/>
    <col min="9475" max="9728" width="9" style="11"/>
    <col min="9729" max="9729" width="19.5" style="11" customWidth="1"/>
    <col min="9730" max="9730" width="5.375" style="11" customWidth="1"/>
    <col min="9731" max="9984" width="9" style="11"/>
    <col min="9985" max="9985" width="19.5" style="11" customWidth="1"/>
    <col min="9986" max="9986" width="5.375" style="11" customWidth="1"/>
    <col min="9987" max="10240" width="9" style="11"/>
    <col min="10241" max="10241" width="19.5" style="11" customWidth="1"/>
    <col min="10242" max="10242" width="5.375" style="11" customWidth="1"/>
    <col min="10243" max="10496" width="9" style="11"/>
    <col min="10497" max="10497" width="19.5" style="11" customWidth="1"/>
    <col min="10498" max="10498" width="5.375" style="11" customWidth="1"/>
    <col min="10499" max="10752" width="9" style="11"/>
    <col min="10753" max="10753" width="19.5" style="11" customWidth="1"/>
    <col min="10754" max="10754" width="5.375" style="11" customWidth="1"/>
    <col min="10755" max="11008" width="9" style="11"/>
    <col min="11009" max="11009" width="19.5" style="11" customWidth="1"/>
    <col min="11010" max="11010" width="5.375" style="11" customWidth="1"/>
    <col min="11011" max="11264" width="9" style="11"/>
    <col min="11265" max="11265" width="19.5" style="11" customWidth="1"/>
    <col min="11266" max="11266" width="5.375" style="11" customWidth="1"/>
    <col min="11267" max="11520" width="9" style="11"/>
    <col min="11521" max="11521" width="19.5" style="11" customWidth="1"/>
    <col min="11522" max="11522" width="5.375" style="11" customWidth="1"/>
    <col min="11523" max="11776" width="9" style="11"/>
    <col min="11777" max="11777" width="19.5" style="11" customWidth="1"/>
    <col min="11778" max="11778" width="5.375" style="11" customWidth="1"/>
    <col min="11779" max="12032" width="9" style="11"/>
    <col min="12033" max="12033" width="19.5" style="11" customWidth="1"/>
    <col min="12034" max="12034" width="5.375" style="11" customWidth="1"/>
    <col min="12035" max="12288" width="9" style="11"/>
    <col min="12289" max="12289" width="19.5" style="11" customWidth="1"/>
    <col min="12290" max="12290" width="5.375" style="11" customWidth="1"/>
    <col min="12291" max="12544" width="9" style="11"/>
    <col min="12545" max="12545" width="19.5" style="11" customWidth="1"/>
    <col min="12546" max="12546" width="5.375" style="11" customWidth="1"/>
    <col min="12547" max="12800" width="9" style="11"/>
    <col min="12801" max="12801" width="19.5" style="11" customWidth="1"/>
    <col min="12802" max="12802" width="5.375" style="11" customWidth="1"/>
    <col min="12803" max="13056" width="9" style="11"/>
    <col min="13057" max="13057" width="19.5" style="11" customWidth="1"/>
    <col min="13058" max="13058" width="5.375" style="11" customWidth="1"/>
    <col min="13059" max="13312" width="9" style="11"/>
    <col min="13313" max="13313" width="19.5" style="11" customWidth="1"/>
    <col min="13314" max="13314" width="5.375" style="11" customWidth="1"/>
    <col min="13315" max="13568" width="9" style="11"/>
    <col min="13569" max="13569" width="19.5" style="11" customWidth="1"/>
    <col min="13570" max="13570" width="5.375" style="11" customWidth="1"/>
    <col min="13571" max="13824" width="9" style="11"/>
    <col min="13825" max="13825" width="19.5" style="11" customWidth="1"/>
    <col min="13826" max="13826" width="5.375" style="11" customWidth="1"/>
    <col min="13827" max="14080" width="9" style="11"/>
    <col min="14081" max="14081" width="19.5" style="11" customWidth="1"/>
    <col min="14082" max="14082" width="5.375" style="11" customWidth="1"/>
    <col min="14083" max="14336" width="9" style="11"/>
    <col min="14337" max="14337" width="19.5" style="11" customWidth="1"/>
    <col min="14338" max="14338" width="5.375" style="11" customWidth="1"/>
    <col min="14339" max="14592" width="9" style="11"/>
    <col min="14593" max="14593" width="19.5" style="11" customWidth="1"/>
    <col min="14594" max="14594" width="5.375" style="11" customWidth="1"/>
    <col min="14595" max="14848" width="9" style="11"/>
    <col min="14849" max="14849" width="19.5" style="11" customWidth="1"/>
    <col min="14850" max="14850" width="5.375" style="11" customWidth="1"/>
    <col min="14851" max="15104" width="9" style="11"/>
    <col min="15105" max="15105" width="19.5" style="11" customWidth="1"/>
    <col min="15106" max="15106" width="5.375" style="11" customWidth="1"/>
    <col min="15107" max="15360" width="9" style="11"/>
    <col min="15361" max="15361" width="19.5" style="11" customWidth="1"/>
    <col min="15362" max="15362" width="5.375" style="11" customWidth="1"/>
    <col min="15363" max="15616" width="9" style="11"/>
    <col min="15617" max="15617" width="19.5" style="11" customWidth="1"/>
    <col min="15618" max="15618" width="5.375" style="11" customWidth="1"/>
    <col min="15619" max="15872" width="9" style="11"/>
    <col min="15873" max="15873" width="19.5" style="11" customWidth="1"/>
    <col min="15874" max="15874" width="5.375" style="11" customWidth="1"/>
    <col min="15875" max="16128" width="9" style="11"/>
    <col min="16129" max="16129" width="19.5" style="11" customWidth="1"/>
    <col min="16130" max="16130" width="5.375" style="11" customWidth="1"/>
    <col min="16131" max="16384" width="9" style="11"/>
  </cols>
  <sheetData>
    <row r="1" spans="1:4" x14ac:dyDescent="0.15">
      <c r="A1" s="12"/>
      <c r="B1" s="12" t="s">
        <v>139</v>
      </c>
      <c r="C1" s="12" t="s">
        <v>151</v>
      </c>
      <c r="D1" s="12" t="s">
        <v>152</v>
      </c>
    </row>
    <row r="2" spans="1:4" x14ac:dyDescent="0.15">
      <c r="A2" s="13" t="s">
        <v>153</v>
      </c>
      <c r="B2" s="3" t="str">
        <f>U10組合せ!D6</f>
        <v>緑が丘YFC</v>
      </c>
      <c r="C2" s="14">
        <f ca="1">INDIRECT("'Ａ～Ｃブロック星取表'!Aｓ"&amp;ROW()*2)</f>
        <v>4</v>
      </c>
      <c r="D2" s="14">
        <f ca="1">INDIRECT("'Ａ～Ｃブロック星取表'!Aｔ"&amp;ROW()*2)</f>
        <v>5</v>
      </c>
    </row>
    <row r="3" spans="1:4" x14ac:dyDescent="0.15">
      <c r="A3" s="13" t="s">
        <v>154</v>
      </c>
      <c r="B3" s="3" t="str">
        <f>U10組合せ!D7</f>
        <v>FCアネーロ・U-10</v>
      </c>
      <c r="C3" s="14">
        <f t="shared" ref="C3:C10" ca="1" si="0">INDIRECT("'Ａ～Ｃブロック星取表'!Aｓ"&amp;ROW()*2)</f>
        <v>4</v>
      </c>
      <c r="D3" s="14">
        <f t="shared" ref="D3:D10" ca="1" si="1">INDIRECT("'Ａ～Ｃブロック星取表'!Aｔ"&amp;ROW()*2)</f>
        <v>0</v>
      </c>
    </row>
    <row r="4" spans="1:4" x14ac:dyDescent="0.15">
      <c r="A4" s="13" t="s">
        <v>155</v>
      </c>
      <c r="B4" s="3" t="str">
        <f>U10組合せ!D8</f>
        <v>シャルムグランツSC</v>
      </c>
      <c r="C4" s="14">
        <f t="shared" ca="1" si="0"/>
        <v>4</v>
      </c>
      <c r="D4" s="14">
        <f t="shared" ca="1" si="1"/>
        <v>4</v>
      </c>
    </row>
    <row r="5" spans="1:4" x14ac:dyDescent="0.15">
      <c r="A5" s="13" t="s">
        <v>156</v>
      </c>
      <c r="B5" s="3" t="str">
        <f>U10組合せ!D9</f>
        <v>ともぞうSC</v>
      </c>
      <c r="C5" s="14">
        <f t="shared" ca="1" si="0"/>
        <v>4</v>
      </c>
      <c r="D5" s="14">
        <f t="shared" ca="1" si="1"/>
        <v>12</v>
      </c>
    </row>
    <row r="6" spans="1:4" x14ac:dyDescent="0.15">
      <c r="A6" s="13" t="s">
        <v>157</v>
      </c>
      <c r="B6" s="3" t="str">
        <f>U10組合せ!D10</f>
        <v>FCアリーバ</v>
      </c>
      <c r="C6" s="14">
        <f t="shared" ca="1" si="0"/>
        <v>4</v>
      </c>
      <c r="D6" s="14">
        <f t="shared" ca="1" si="1"/>
        <v>3</v>
      </c>
    </row>
    <row r="7" spans="1:4" x14ac:dyDescent="0.15">
      <c r="A7" s="13" t="s">
        <v>158</v>
      </c>
      <c r="B7" s="3" t="str">
        <f>U10組合せ!D11</f>
        <v>清原シザーズ</v>
      </c>
      <c r="C7" s="14">
        <f t="shared" ca="1" si="0"/>
        <v>4</v>
      </c>
      <c r="D7" s="14">
        <f t="shared" ca="1" si="1"/>
        <v>6</v>
      </c>
    </row>
    <row r="8" spans="1:4" x14ac:dyDescent="0.15">
      <c r="A8" s="13" t="s">
        <v>159</v>
      </c>
      <c r="B8" s="3" t="str">
        <f>U10組合せ!D12</f>
        <v>栃木SC U-10</v>
      </c>
      <c r="C8" s="14">
        <f t="shared" ca="1" si="0"/>
        <v>4</v>
      </c>
      <c r="D8" s="14">
        <f t="shared" ca="1" si="1"/>
        <v>10</v>
      </c>
    </row>
    <row r="9" spans="1:4" x14ac:dyDescent="0.15">
      <c r="A9" s="13" t="s">
        <v>160</v>
      </c>
      <c r="B9" s="3" t="str">
        <f>U10組合せ!D13</f>
        <v>姿川第一FC</v>
      </c>
      <c r="C9" s="14">
        <f t="shared" ca="1" si="0"/>
        <v>4</v>
      </c>
      <c r="D9" s="14">
        <f t="shared" ca="1" si="1"/>
        <v>4</v>
      </c>
    </row>
    <row r="10" spans="1:4" x14ac:dyDescent="0.15">
      <c r="A10" s="13" t="s">
        <v>161</v>
      </c>
      <c r="B10" s="3" t="str">
        <f>U10組合せ!D14</f>
        <v>union sc U-10</v>
      </c>
      <c r="C10" s="14">
        <f t="shared" ca="1" si="0"/>
        <v>4</v>
      </c>
      <c r="D10" s="14">
        <f t="shared" ca="1" si="1"/>
        <v>7</v>
      </c>
    </row>
    <row r="11" spans="1:4" x14ac:dyDescent="0.15">
      <c r="A11" s="13" t="s">
        <v>162</v>
      </c>
      <c r="B11" s="3" t="str">
        <f>U10組合せ!F6</f>
        <v>豊郷JFC宇都宮</v>
      </c>
      <c r="C11" s="14">
        <f ca="1">INDIRECT("'Ａ～Ｃブロック星取表'!Aｓ"&amp;ROW()*2+2)</f>
        <v>4</v>
      </c>
      <c r="D11" s="14">
        <f ca="1">INDIRECT("'Ａ～Ｃブロック星取表'!Aｔ"&amp;ROW()*2+2)</f>
        <v>1</v>
      </c>
    </row>
    <row r="12" spans="1:4" x14ac:dyDescent="0.15">
      <c r="A12" s="13" t="s">
        <v>163</v>
      </c>
      <c r="B12" s="3" t="str">
        <f>U10組合せ!F7</f>
        <v>FCみらい</v>
      </c>
      <c r="C12" s="14">
        <f t="shared" ref="C12:C19" ca="1" si="2">INDIRECT("'Ａ～Ｃブロック星取表'!Aｓ"&amp;ROW()*2+2)</f>
        <v>4</v>
      </c>
      <c r="D12" s="14">
        <f t="shared" ref="D12:D19" ca="1" si="3">INDIRECT("'Ａ～Ｃブロック星取表'!Aｔ"&amp;ROW()*2+2)</f>
        <v>5</v>
      </c>
    </row>
    <row r="13" spans="1:4" x14ac:dyDescent="0.15">
      <c r="A13" s="13" t="s">
        <v>164</v>
      </c>
      <c r="B13" s="3" t="str">
        <f>U10組合せ!F8</f>
        <v>ブラッドレスSS</v>
      </c>
      <c r="C13" s="14">
        <f t="shared" ca="1" si="2"/>
        <v>4</v>
      </c>
      <c r="D13" s="14">
        <f t="shared" ca="1" si="3"/>
        <v>8</v>
      </c>
    </row>
    <row r="14" spans="1:4" x14ac:dyDescent="0.15">
      <c r="A14" s="13" t="s">
        <v>165</v>
      </c>
      <c r="B14" s="3" t="str">
        <f>U10組合せ!F9</f>
        <v>カテット白沢SS</v>
      </c>
      <c r="C14" s="14">
        <f t="shared" ca="1" si="2"/>
        <v>4</v>
      </c>
      <c r="D14" s="14">
        <f t="shared" ca="1" si="3"/>
        <v>6</v>
      </c>
    </row>
    <row r="15" spans="1:4" x14ac:dyDescent="0.15">
      <c r="A15" s="13" t="s">
        <v>166</v>
      </c>
      <c r="B15" s="3" t="str">
        <f>U10組合せ!F10</f>
        <v>FCグランディール</v>
      </c>
      <c r="C15" s="14">
        <f t="shared" ca="1" si="2"/>
        <v>4</v>
      </c>
      <c r="D15" s="14">
        <f t="shared" ca="1" si="3"/>
        <v>6</v>
      </c>
    </row>
    <row r="16" spans="1:4" x14ac:dyDescent="0.15">
      <c r="A16" s="13" t="s">
        <v>167</v>
      </c>
      <c r="B16" s="3" t="str">
        <f>U10組合せ!F11</f>
        <v>富士見SSS</v>
      </c>
      <c r="C16" s="14">
        <f t="shared" ca="1" si="2"/>
        <v>4</v>
      </c>
      <c r="D16" s="14">
        <f t="shared" ca="1" si="3"/>
        <v>2</v>
      </c>
    </row>
    <row r="17" spans="1:5" x14ac:dyDescent="0.15">
      <c r="A17" s="13" t="s">
        <v>168</v>
      </c>
      <c r="B17" s="3" t="str">
        <f>U10組合せ!F12</f>
        <v>国本JSC</v>
      </c>
      <c r="C17" s="14">
        <f t="shared" ca="1" si="2"/>
        <v>4</v>
      </c>
      <c r="D17" s="14">
        <f t="shared" ca="1" si="3"/>
        <v>3</v>
      </c>
    </row>
    <row r="18" spans="1:5" x14ac:dyDescent="0.15">
      <c r="A18" s="13" t="s">
        <v>169</v>
      </c>
      <c r="B18" s="3" t="str">
        <f>U10組合せ!F13</f>
        <v>FCペンサーレ</v>
      </c>
      <c r="C18" s="14">
        <f t="shared" ca="1" si="2"/>
        <v>4</v>
      </c>
      <c r="D18" s="14">
        <f t="shared" ca="1" si="3"/>
        <v>6</v>
      </c>
    </row>
    <row r="19" spans="1:5" x14ac:dyDescent="0.15">
      <c r="A19" s="13" t="s">
        <v>170</v>
      </c>
      <c r="B19" s="3" t="str">
        <f>U10組合せ!F14</f>
        <v>石井FC</v>
      </c>
      <c r="C19" s="14">
        <f t="shared" ca="1" si="2"/>
        <v>4</v>
      </c>
      <c r="D19" s="14">
        <f t="shared" ca="1" si="3"/>
        <v>7</v>
      </c>
    </row>
    <row r="20" spans="1:5" x14ac:dyDescent="0.15">
      <c r="A20" s="13" t="s">
        <v>171</v>
      </c>
      <c r="B20" s="3" t="str">
        <f>U10組合せ!H6</f>
        <v>サウス宇都宮SC</v>
      </c>
      <c r="C20" s="14">
        <f ca="1">INDIRECT("'Ａ～Ｃブロック星取表'!Aｓ"&amp;ROW()*2+6)</f>
        <v>4</v>
      </c>
      <c r="D20" s="14">
        <f ca="1">INDIRECT("'Ａ～Ｃブロック星取表'!Aｔ"&amp;ROW()*2+6)</f>
        <v>2</v>
      </c>
    </row>
    <row r="21" spans="1:5" x14ac:dyDescent="0.15">
      <c r="A21" s="13" t="s">
        <v>172</v>
      </c>
      <c r="B21" s="3" t="str">
        <f>U10組合せ!H7</f>
        <v>宇都宮北部FCトレ</v>
      </c>
      <c r="C21" s="14">
        <f t="shared" ref="C21:C27" ca="1" si="4">INDIRECT("'Ａ～Ｃブロック星取表'!Aｓ"&amp;ROW()*2+6)</f>
        <v>4</v>
      </c>
      <c r="D21" s="14">
        <f t="shared" ref="D21:D27" ca="1" si="5">INDIRECT("'Ａ～Ｃブロック星取表'!Aｔ"&amp;ROW()*2+6)</f>
        <v>3</v>
      </c>
    </row>
    <row r="22" spans="1:5" ht="17.25" x14ac:dyDescent="0.15">
      <c r="A22" s="13" t="s">
        <v>173</v>
      </c>
      <c r="B22" s="3" t="str">
        <f>U10組合せ!H8</f>
        <v>ＳＵＧＡＯ SC</v>
      </c>
      <c r="C22" s="14">
        <f t="shared" ca="1" si="4"/>
        <v>4</v>
      </c>
      <c r="D22" s="14">
        <f t="shared" ca="1" si="5"/>
        <v>5</v>
      </c>
      <c r="E22" s="15"/>
    </row>
    <row r="23" spans="1:5" ht="17.25" x14ac:dyDescent="0.15">
      <c r="A23" s="13" t="s">
        <v>174</v>
      </c>
      <c r="B23" s="3" t="str">
        <f>U10組合せ!H9</f>
        <v>S4スペランツァ</v>
      </c>
      <c r="C23" s="14">
        <f t="shared" ca="1" si="4"/>
        <v>4</v>
      </c>
      <c r="D23" s="14">
        <f t="shared" ca="1" si="5"/>
        <v>12</v>
      </c>
      <c r="E23" s="15"/>
    </row>
    <row r="24" spans="1:5" ht="17.25" x14ac:dyDescent="0.15">
      <c r="A24" s="13" t="s">
        <v>175</v>
      </c>
      <c r="B24" s="3" t="str">
        <f>U10組合せ!H10</f>
        <v>雀宮FC</v>
      </c>
      <c r="C24" s="14">
        <f t="shared" ca="1" si="4"/>
        <v>4</v>
      </c>
      <c r="D24" s="14">
        <f t="shared" ca="1" si="5"/>
        <v>7</v>
      </c>
      <c r="E24" s="15"/>
    </row>
    <row r="25" spans="1:5" ht="17.25" x14ac:dyDescent="0.15">
      <c r="A25" s="13" t="s">
        <v>176</v>
      </c>
      <c r="B25" s="3" t="str">
        <f>U10組合せ!H11</f>
        <v>宝木キッカーズ</v>
      </c>
      <c r="C25" s="14">
        <f t="shared" ca="1" si="4"/>
        <v>4</v>
      </c>
      <c r="D25" s="14">
        <f t="shared" ca="1" si="5"/>
        <v>0</v>
      </c>
      <c r="E25" s="15"/>
    </row>
    <row r="26" spans="1:5" ht="17.25" x14ac:dyDescent="0.15">
      <c r="A26" s="13" t="s">
        <v>177</v>
      </c>
      <c r="B26" s="3" t="str">
        <f>U10組合せ!H12</f>
        <v>みはらSCJr</v>
      </c>
      <c r="C26" s="14">
        <f t="shared" ca="1" si="4"/>
        <v>4</v>
      </c>
      <c r="D26" s="14">
        <f t="shared" ca="1" si="5"/>
        <v>4</v>
      </c>
      <c r="E26" s="15"/>
    </row>
    <row r="27" spans="1:5" ht="17.25" x14ac:dyDescent="0.15">
      <c r="A27" s="13" t="s">
        <v>178</v>
      </c>
      <c r="B27" s="3" t="str">
        <f>U10組合せ!H13</f>
        <v>上河内JSC</v>
      </c>
      <c r="C27" s="14">
        <f t="shared" ca="1" si="4"/>
        <v>4</v>
      </c>
      <c r="D27" s="14">
        <f t="shared" ca="1" si="5"/>
        <v>12</v>
      </c>
      <c r="E27" s="15"/>
    </row>
  </sheetData>
  <sheetProtection selectLockedCells="1" selectUnlockedCells="1"/>
  <phoneticPr fontId="52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8</vt:i4>
      </vt:variant>
    </vt:vector>
  </HeadingPairs>
  <TitlesOfParts>
    <vt:vector size="19" baseType="lpstr">
      <vt:lpstr>U10組合せ</vt:lpstr>
      <vt:lpstr>U10対戦スケジュール</vt:lpstr>
      <vt:lpstr>●</vt:lpstr>
      <vt:lpstr>対戦表（Ａブロック）</vt:lpstr>
      <vt:lpstr>対戦表（Ｂブロック）</vt:lpstr>
      <vt:lpstr>対戦表（Ｃブロック）</vt:lpstr>
      <vt:lpstr>▲</vt:lpstr>
      <vt:lpstr>Ａ～Ｃブロック星取表</vt:lpstr>
      <vt:lpstr>■</vt:lpstr>
      <vt:lpstr>U１０順位 </vt:lpstr>
      <vt:lpstr>U10対戦スケジュール (2)</vt:lpstr>
      <vt:lpstr>'Ａ～Ｃブロック星取表'!Print_Area</vt:lpstr>
      <vt:lpstr>'U１０順位 '!Print_Area</vt:lpstr>
      <vt:lpstr>U10組合せ!Print_Area</vt:lpstr>
      <vt:lpstr>U10対戦スケジュール!Print_Area</vt:lpstr>
      <vt:lpstr>'U10対戦スケジュール (2)'!Print_Area</vt:lpstr>
      <vt:lpstr>'対戦表（Ａブロック）'!Print_Area</vt:lpstr>
      <vt:lpstr>'対戦表（Ｂブロック）'!Print_Area</vt:lpstr>
      <vt:lpstr>'対戦表（Ｃブロック）'!Print_Area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askit02</dc:creator>
  <cp:lastModifiedBy>USER</cp:lastModifiedBy>
  <cp:lastPrinted>2019-09-30T12:21:57Z</cp:lastPrinted>
  <dcterms:created xsi:type="dcterms:W3CDTF">2018-09-02T16:14:00Z</dcterms:created>
  <dcterms:modified xsi:type="dcterms:W3CDTF">2019-09-30T12:25:44Z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